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szekA\AppData\Local\Microsoft\Windows\INetCache\Content.Outlook\CP0BK651\"/>
    </mc:Choice>
  </mc:AlternateContent>
  <xr:revisionPtr revIDLastSave="0" documentId="13_ncr:1_{EFC3393E-8979-4BCA-BA08-129E57D838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élhitel1" sheetId="21" r:id="rId1"/>
    <sheet name="Célhitel2" sheetId="22" r:id="rId2"/>
  </sheets>
  <definedNames>
    <definedName name="_xlnm.Print_Area" localSheetId="0">Célhitel1!$A$1:$G$85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21" l="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D59" i="22"/>
  <c r="D54" i="22"/>
  <c r="D49" i="22"/>
  <c r="D44" i="22"/>
  <c r="D39" i="22"/>
  <c r="E10" i="22"/>
  <c r="F10" i="22" s="1"/>
  <c r="D34" i="22" l="1"/>
  <c r="D29" i="22"/>
  <c r="D24" i="22"/>
  <c r="D19" i="22"/>
  <c r="D14" i="22"/>
  <c r="D84" i="21"/>
  <c r="D60" i="22" l="1"/>
  <c r="C12" i="22"/>
  <c r="D79" i="21"/>
  <c r="F10" i="21"/>
  <c r="C11" i="21"/>
  <c r="C12" i="21" s="1"/>
  <c r="C13" i="21" s="1"/>
  <c r="C15" i="21" s="1"/>
  <c r="D74" i="21"/>
  <c r="D69" i="21"/>
  <c r="D64" i="21"/>
  <c r="D59" i="21"/>
  <c r="D54" i="21"/>
  <c r="D49" i="21"/>
  <c r="D44" i="21"/>
  <c r="C13" i="22" l="1"/>
  <c r="G10" i="21"/>
  <c r="D39" i="21"/>
  <c r="D34" i="21"/>
  <c r="D29" i="21"/>
  <c r="D24" i="21"/>
  <c r="D19" i="21"/>
  <c r="C16" i="21"/>
  <c r="C17" i="21" s="1"/>
  <c r="D14" i="21"/>
  <c r="C15" i="22" l="1"/>
  <c r="C18" i="21"/>
  <c r="C20" i="21" s="1"/>
  <c r="C16" i="22" l="1"/>
  <c r="E11" i="22"/>
  <c r="F11" i="22" s="1"/>
  <c r="C17" i="22" l="1"/>
  <c r="G11" i="22"/>
  <c r="E12" i="22"/>
  <c r="F12" i="22" s="1"/>
  <c r="G10" i="22"/>
  <c r="C21" i="21"/>
  <c r="C18" i="22" l="1"/>
  <c r="E13" i="22"/>
  <c r="F13" i="22" s="1"/>
  <c r="G12" i="22"/>
  <c r="C22" i="21"/>
  <c r="G13" i="22" l="1"/>
  <c r="E15" i="22"/>
  <c r="F15" i="22" s="1"/>
  <c r="C20" i="22"/>
  <c r="C23" i="21"/>
  <c r="C25" i="21" s="1"/>
  <c r="F14" i="22" l="1"/>
  <c r="E16" i="22"/>
  <c r="F16" i="22" s="1"/>
  <c r="C21" i="22"/>
  <c r="G15" i="22" l="1"/>
  <c r="C22" i="22"/>
  <c r="G16" i="22"/>
  <c r="E17" i="22"/>
  <c r="F17" i="22" s="1"/>
  <c r="G14" i="22"/>
  <c r="C26" i="21"/>
  <c r="E18" i="22" l="1"/>
  <c r="F18" i="22" s="1"/>
  <c r="G17" i="22"/>
  <c r="C23" i="22"/>
  <c r="C27" i="21"/>
  <c r="C25" i="22" l="1"/>
  <c r="G18" i="22"/>
  <c r="E20" i="22"/>
  <c r="F20" i="22" s="1"/>
  <c r="C28" i="21"/>
  <c r="C30" i="21" s="1"/>
  <c r="E21" i="22" l="1"/>
  <c r="F21" i="22" s="1"/>
  <c r="C26" i="22"/>
  <c r="F19" i="22"/>
  <c r="G19" i="22" l="1"/>
  <c r="E22" i="22"/>
  <c r="F22" i="22" s="1"/>
  <c r="G21" i="22"/>
  <c r="C27" i="22"/>
  <c r="G20" i="22"/>
  <c r="C31" i="21"/>
  <c r="E23" i="22" l="1"/>
  <c r="F23" i="22" s="1"/>
  <c r="C28" i="22"/>
  <c r="C32" i="21"/>
  <c r="G22" i="22" l="1"/>
  <c r="C30" i="22"/>
  <c r="G23" i="22"/>
  <c r="E25" i="22"/>
  <c r="F25" i="22" s="1"/>
  <c r="C33" i="21"/>
  <c r="C35" i="21" s="1"/>
  <c r="C31" i="22" l="1"/>
  <c r="E26" i="22"/>
  <c r="F26" i="22" s="1"/>
  <c r="F24" i="22"/>
  <c r="G25" i="22" l="1"/>
  <c r="G24" i="22"/>
  <c r="C32" i="22"/>
  <c r="E27" i="22"/>
  <c r="F27" i="22" s="1"/>
  <c r="G26" i="22"/>
  <c r="C36" i="21"/>
  <c r="E28" i="22" l="1"/>
  <c r="F28" i="22" s="1"/>
  <c r="G27" i="22"/>
  <c r="C33" i="22"/>
  <c r="C37" i="21"/>
  <c r="C35" i="22" l="1"/>
  <c r="C36" i="22"/>
  <c r="E30" i="22"/>
  <c r="F30" i="22" s="1"/>
  <c r="C38" i="21"/>
  <c r="C37" i="22" l="1"/>
  <c r="E31" i="22"/>
  <c r="F31" i="22" s="1"/>
  <c r="G28" i="22"/>
  <c r="F29" i="22"/>
  <c r="C40" i="21"/>
  <c r="C41" i="21" s="1"/>
  <c r="C42" i="21" s="1"/>
  <c r="C43" i="21" s="1"/>
  <c r="C38" i="22" l="1"/>
  <c r="E32" i="22"/>
  <c r="F32" i="22" s="1"/>
  <c r="G31" i="22"/>
  <c r="G29" i="22"/>
  <c r="G30" i="22"/>
  <c r="C45" i="21"/>
  <c r="C46" i="21" s="1"/>
  <c r="C47" i="21" s="1"/>
  <c r="C48" i="21" s="1"/>
  <c r="C40" i="22" l="1"/>
  <c r="E33" i="22"/>
  <c r="F33" i="22" s="1"/>
  <c r="C50" i="21"/>
  <c r="C51" i="21" s="1"/>
  <c r="C52" i="21" s="1"/>
  <c r="C53" i="21" s="1"/>
  <c r="G33" i="22" l="1"/>
  <c r="E35" i="22"/>
  <c r="C41" i="22"/>
  <c r="G32" i="22"/>
  <c r="F34" i="22"/>
  <c r="C55" i="21"/>
  <c r="C56" i="21" s="1"/>
  <c r="C57" i="21" s="1"/>
  <c r="C58" i="21" s="1"/>
  <c r="E36" i="22" l="1"/>
  <c r="F35" i="22"/>
  <c r="C42" i="22"/>
  <c r="G34" i="22"/>
  <c r="C60" i="21"/>
  <c r="C61" i="21" s="1"/>
  <c r="C62" i="21" s="1"/>
  <c r="C63" i="21" s="1"/>
  <c r="G35" i="22" l="1"/>
  <c r="E37" i="22"/>
  <c r="F36" i="22"/>
  <c r="G36" i="22" s="1"/>
  <c r="C43" i="22"/>
  <c r="C65" i="21"/>
  <c r="C66" i="21" s="1"/>
  <c r="C67" i="21" s="1"/>
  <c r="C68" i="21" s="1"/>
  <c r="E38" i="22" l="1"/>
  <c r="F37" i="22"/>
  <c r="G37" i="22" s="1"/>
  <c r="C45" i="22"/>
  <c r="C70" i="21"/>
  <c r="C71" i="21" s="1"/>
  <c r="C72" i="21" s="1"/>
  <c r="C73" i="21" s="1"/>
  <c r="C75" i="21" s="1"/>
  <c r="C76" i="21" s="1"/>
  <c r="C77" i="21" s="1"/>
  <c r="C78" i="21" s="1"/>
  <c r="C80" i="21" s="1"/>
  <c r="E40" i="22" l="1"/>
  <c r="F38" i="22"/>
  <c r="G38" i="22" s="1"/>
  <c r="C46" i="22"/>
  <c r="F39" i="22" l="1"/>
  <c r="E41" i="22"/>
  <c r="F40" i="22"/>
  <c r="C47" i="22"/>
  <c r="G40" i="22" l="1"/>
  <c r="G39" i="22"/>
  <c r="E42" i="22"/>
  <c r="F41" i="22"/>
  <c r="G41" i="22" s="1"/>
  <c r="C48" i="22"/>
  <c r="E43" i="22" l="1"/>
  <c r="F42" i="22"/>
  <c r="G42" i="22" s="1"/>
  <c r="C50" i="22"/>
  <c r="F11" i="21"/>
  <c r="E45" i="22" l="1"/>
  <c r="F43" i="22"/>
  <c r="G43" i="22" s="1"/>
  <c r="F44" i="22"/>
  <c r="C51" i="22"/>
  <c r="G11" i="21"/>
  <c r="F12" i="21"/>
  <c r="E46" i="22" l="1"/>
  <c r="F45" i="22"/>
  <c r="G44" i="22"/>
  <c r="C52" i="22"/>
  <c r="F13" i="21"/>
  <c r="F14" i="21" s="1"/>
  <c r="G45" i="22" l="1"/>
  <c r="E47" i="22"/>
  <c r="F46" i="22"/>
  <c r="G46" i="22" s="1"/>
  <c r="C53" i="22"/>
  <c r="G14" i="21"/>
  <c r="E48" i="22" l="1"/>
  <c r="F47" i="22"/>
  <c r="G47" i="22" s="1"/>
  <c r="C55" i="22"/>
  <c r="E50" i="22" l="1"/>
  <c r="F48" i="22"/>
  <c r="G48" i="22" s="1"/>
  <c r="C56" i="22"/>
  <c r="E51" i="22" l="1"/>
  <c r="F50" i="22"/>
  <c r="F49" i="22"/>
  <c r="C57" i="22"/>
  <c r="G49" i="22" l="1"/>
  <c r="G50" i="22"/>
  <c r="E52" i="22"/>
  <c r="F51" i="22"/>
  <c r="G51" i="22" s="1"/>
  <c r="C58" i="22"/>
  <c r="E53" i="22" l="1"/>
  <c r="F52" i="22"/>
  <c r="G52" i="22" s="1"/>
  <c r="E55" i="22" l="1"/>
  <c r="F53" i="22"/>
  <c r="G53" i="22" s="1"/>
  <c r="F54" i="22" l="1"/>
  <c r="E56" i="22"/>
  <c r="F55" i="22"/>
  <c r="G55" i="22" l="1"/>
  <c r="E57" i="22"/>
  <c r="F56" i="22"/>
  <c r="G56" i="22" s="1"/>
  <c r="G54" i="22"/>
  <c r="E58" i="22" l="1"/>
  <c r="F58" i="22" s="1"/>
  <c r="G58" i="22" s="1"/>
  <c r="F57" i="22"/>
  <c r="G57" i="22" s="1"/>
  <c r="F59" i="22"/>
  <c r="G59" i="22" l="1"/>
  <c r="F60" i="22"/>
  <c r="G60" i="22" s="1"/>
  <c r="F17" i="21" l="1"/>
  <c r="G17" i="21" s="1"/>
  <c r="F32" i="21"/>
  <c r="G32" i="21" s="1"/>
  <c r="F37" i="21"/>
  <c r="G37" i="21" s="1"/>
  <c r="F42" i="21"/>
  <c r="G42" i="21" s="1"/>
  <c r="F45" i="21"/>
  <c r="F50" i="21"/>
  <c r="F58" i="21"/>
  <c r="G58" i="21" s="1"/>
  <c r="F68" i="21"/>
  <c r="G68" i="21" s="1"/>
  <c r="F71" i="21"/>
  <c r="G71" i="21" s="1"/>
  <c r="F25" i="21"/>
  <c r="F36" i="21"/>
  <c r="F55" i="21"/>
  <c r="F70" i="21"/>
  <c r="F31" i="21"/>
  <c r="G31" i="21" s="1"/>
  <c r="F38" i="21"/>
  <c r="G38" i="21" s="1"/>
  <c r="F60" i="21"/>
  <c r="F76" i="21"/>
  <c r="G76" i="21" s="1"/>
  <c r="G13" i="21"/>
  <c r="F23" i="21"/>
  <c r="G23" i="21" s="1"/>
  <c r="F33" i="21"/>
  <c r="G33" i="21" s="1"/>
  <c r="F40" i="21"/>
  <c r="F20" i="21"/>
  <c r="G20" i="21" s="1"/>
  <c r="F16" i="21"/>
  <c r="G16" i="21" s="1"/>
  <c r="F47" i="21"/>
  <c r="G47" i="21" s="1"/>
  <c r="F26" i="21"/>
  <c r="G26" i="21" s="1"/>
  <c r="F41" i="21"/>
  <c r="G41" i="21" s="1"/>
  <c r="F63" i="21"/>
  <c r="G63" i="21" s="1"/>
  <c r="F46" i="21"/>
  <c r="G46" i="21" s="1"/>
  <c r="F43" i="21"/>
  <c r="G43" i="21" s="1"/>
  <c r="F21" i="21"/>
  <c r="G21" i="21" s="1"/>
  <c r="F15" i="21"/>
  <c r="F77" i="21"/>
  <c r="G77" i="21" s="1"/>
  <c r="F18" i="21"/>
  <c r="G18" i="21" s="1"/>
  <c r="F56" i="21"/>
  <c r="G56" i="21" s="1"/>
  <c r="F57" i="21"/>
  <c r="G57" i="21" s="1"/>
  <c r="F30" i="21"/>
  <c r="F48" i="21"/>
  <c r="G48" i="21" s="1"/>
  <c r="F72" i="21"/>
  <c r="G72" i="21" s="1"/>
  <c r="F28" i="21"/>
  <c r="G28" i="21" s="1"/>
  <c r="F27" i="21"/>
  <c r="G27" i="21" s="1"/>
  <c r="F65" i="21"/>
  <c r="G65" i="21" s="1"/>
  <c r="F61" i="21"/>
  <c r="G61" i="21" s="1"/>
  <c r="F35" i="21"/>
  <c r="G35" i="21" s="1"/>
  <c r="F22" i="21"/>
  <c r="F66" i="21"/>
  <c r="G66" i="21" s="1"/>
  <c r="F51" i="21"/>
  <c r="G51" i="21" s="1"/>
  <c r="F73" i="21"/>
  <c r="G73" i="21" s="1"/>
  <c r="F62" i="21"/>
  <c r="G62" i="21" s="1"/>
  <c r="F53" i="21"/>
  <c r="G53" i="21" s="1"/>
  <c r="F67" i="21"/>
  <c r="G67" i="21" s="1"/>
  <c r="F75" i="21"/>
  <c r="F52" i="21"/>
  <c r="G52" i="21" s="1"/>
  <c r="F34" i="21" l="1"/>
  <c r="G34" i="21" s="1"/>
  <c r="F78" i="21"/>
  <c r="G78" i="21" s="1"/>
  <c r="G15" i="21"/>
  <c r="F19" i="21"/>
  <c r="F24" i="21"/>
  <c r="G24" i="21" s="1"/>
  <c r="F54" i="21"/>
  <c r="G54" i="21" s="1"/>
  <c r="G60" i="21"/>
  <c r="F64" i="21"/>
  <c r="G64" i="21" s="1"/>
  <c r="G36" i="21"/>
  <c r="F39" i="21"/>
  <c r="G39" i="21" s="1"/>
  <c r="G45" i="21"/>
  <c r="F49" i="21"/>
  <c r="G49" i="21" s="1"/>
  <c r="G22" i="21"/>
  <c r="F59" i="21"/>
  <c r="G59" i="21" s="1"/>
  <c r="G55" i="21"/>
  <c r="G50" i="21"/>
  <c r="G25" i="21"/>
  <c r="F29" i="21"/>
  <c r="G29" i="21" s="1"/>
  <c r="G75" i="21"/>
  <c r="F69" i="21"/>
  <c r="G69" i="21" s="1"/>
  <c r="G12" i="21"/>
  <c r="G40" i="21"/>
  <c r="F44" i="21"/>
  <c r="G44" i="21" s="1"/>
  <c r="G70" i="21"/>
  <c r="F74" i="21"/>
  <c r="G74" i="21" s="1"/>
  <c r="G30" i="21"/>
  <c r="F79" i="21" l="1"/>
  <c r="G79" i="21" s="1"/>
  <c r="F80" i="21"/>
  <c r="G19" i="21"/>
  <c r="G80" i="21" l="1"/>
  <c r="F81" i="21"/>
  <c r="G81" i="21" s="1"/>
  <c r="F83" i="21" l="1"/>
  <c r="G83" i="21" s="1"/>
  <c r="F82" i="21"/>
  <c r="G82" i="21" s="1"/>
  <c r="F84" i="21" l="1"/>
  <c r="G84" i="21" l="1"/>
  <c r="F85" i="21"/>
  <c r="G85" i="21" s="1"/>
</calcChain>
</file>

<file path=xl/sharedStrings.xml><?xml version="1.0" encoding="utf-8"?>
<sst xmlns="http://schemas.openxmlformats.org/spreadsheetml/2006/main" count="132" uniqueCount="19">
  <si>
    <t>Prognosztizáció</t>
  </si>
  <si>
    <t>Hitel és kamatfizetési kötelezettség</t>
  </si>
  <si>
    <t>Időszak</t>
  </si>
  <si>
    <t>Tőkeállomány Ft-ban         (negyedév elején)</t>
  </si>
  <si>
    <t>Törlesztés (negyedév végén)</t>
  </si>
  <si>
    <t>Fizetendő kamat        (Ft-ban)</t>
  </si>
  <si>
    <t>Tőke + kamat összesen        (Ft-ban)</t>
  </si>
  <si>
    <t>év</t>
  </si>
  <si>
    <t>negyedév</t>
  </si>
  <si>
    <t>I.</t>
  </si>
  <si>
    <t>II .</t>
  </si>
  <si>
    <t>III.</t>
  </si>
  <si>
    <t>IV.</t>
  </si>
  <si>
    <t>Összesen:</t>
  </si>
  <si>
    <t>Mindösszesen:</t>
  </si>
  <si>
    <t>Saját forrású célhitel</t>
  </si>
  <si>
    <t>MFB Zrt-nél fennálló hitelkiváltás</t>
  </si>
  <si>
    <t>Szerződött összeg: 24 000 000 Ft</t>
  </si>
  <si>
    <t>Önk-ot terhelő fix kamat %-ban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</si>
</sst>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164" formatCode="_-* #,##0.00\ _F_t_-;\-* #,##0.00\ _F_t_-;_-* &quot;-&quot;??\ _F_t_-;_-@_-"/>
    <numFmt numFmtId="165" formatCode="#,##0.000"/>
    <numFmt numFmtId="166" formatCode="_-* #,##0\ _F_t_-;\-* #,##0\ _F_t_-;_-* &quot;-&quot;??\ _F_t_-;_-@_-"/>
  </numFmts>
  <fonts count="13" x14ac:knownFonts="1">
    <font>
      <sz val="10"/>
      <name val="Arial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 tint="-0.249977111117893"/>
      <name val="Times New Roman"/>
      <family val="1"/>
      <charset val="238"/>
    </font>
    <font>
      <sz val="10"/>
      <color theme="0" tint="-0.249977111117893"/>
      <name val="Times New Roman"/>
      <family val="1"/>
      <charset val="238"/>
    </font>
    <font>
      <sz val="10"/>
      <color theme="0" tint="-0.249977111117893"/>
      <name val="Arial"/>
      <family val="2"/>
      <charset val="238"/>
    </font>
    <font>
      <b/>
      <sz val="10"/>
      <color theme="0" tint="-0.249977111117893"/>
      <name val="Times New Roman"/>
      <family val="1"/>
    </font>
    <font>
      <b/>
      <sz val="11"/>
      <color theme="0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0">
    <xf numFmtId="0" fontId="0" fillId="0" borderId="0" xfId="0"/>
    <xf numFmtId="4" fontId="3" fillId="2" borderId="1" xfId="0" applyNumberFormat="1" applyFont="1" applyFill="1" applyBorder="1" applyAlignment="1" applyProtection="1">
      <alignment horizontal="center" wrapText="1"/>
      <protection locked="0"/>
    </xf>
    <xf numFmtId="3" fontId="5" fillId="0" borderId="2" xfId="0" applyNumberFormat="1" applyFont="1" applyBorder="1" applyAlignment="1">
      <alignment horizontal="center" wrapText="1"/>
    </xf>
    <xf numFmtId="3" fontId="0" fillId="2" borderId="2" xfId="0" applyNumberFormat="1" applyFill="1" applyBorder="1" applyAlignment="1" applyProtection="1">
      <alignment horizontal="right" wrapText="1"/>
      <protection locked="0"/>
    </xf>
    <xf numFmtId="4" fontId="0" fillId="0" borderId="2" xfId="0" applyNumberFormat="1" applyBorder="1" applyAlignment="1">
      <alignment horizontal="center" wrapText="1"/>
    </xf>
    <xf numFmtId="3" fontId="0" fillId="0" borderId="3" xfId="0" applyNumberFormat="1" applyBorder="1" applyAlignment="1">
      <alignment horizontal="right" wrapText="1"/>
    </xf>
    <xf numFmtId="3" fontId="0" fillId="0" borderId="2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right" wrapText="1"/>
    </xf>
    <xf numFmtId="3" fontId="0" fillId="0" borderId="4" xfId="0" applyNumberFormat="1" applyBorder="1" applyAlignment="1"/>
    <xf numFmtId="3" fontId="3" fillId="0" borderId="2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3" fontId="4" fillId="0" borderId="4" xfId="0" applyNumberFormat="1" applyFont="1" applyBorder="1" applyAlignment="1"/>
    <xf numFmtId="0" fontId="3" fillId="0" borderId="5" xfId="0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/>
    <xf numFmtId="165" fontId="3" fillId="2" borderId="8" xfId="0" applyNumberFormat="1" applyFont="1" applyFill="1" applyBorder="1" applyAlignment="1" applyProtection="1">
      <alignment horizontal="center" wrapText="1"/>
      <protection locked="0"/>
    </xf>
    <xf numFmtId="3" fontId="3" fillId="0" borderId="24" xfId="0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0" fillId="0" borderId="0" xfId="0" applyNumberFormat="1"/>
    <xf numFmtId="3" fontId="9" fillId="0" borderId="2" xfId="0" applyNumberFormat="1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 wrapText="1"/>
    </xf>
    <xf numFmtId="3" fontId="10" fillId="2" borderId="2" xfId="0" applyNumberFormat="1" applyFont="1" applyFill="1" applyBorder="1" applyAlignment="1" applyProtection="1">
      <alignment horizontal="right" wrapText="1"/>
      <protection locked="0"/>
    </xf>
    <xf numFmtId="165" fontId="10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right" wrapText="1"/>
    </xf>
    <xf numFmtId="3" fontId="10" fillId="0" borderId="4" xfId="0" applyNumberFormat="1" applyFont="1" applyBorder="1" applyAlignment="1"/>
    <xf numFmtId="0" fontId="10" fillId="0" borderId="0" xfId="0" applyFont="1"/>
    <xf numFmtId="3" fontId="10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/>
    </xf>
    <xf numFmtId="3" fontId="8" fillId="0" borderId="3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/>
    <xf numFmtId="0" fontId="10" fillId="0" borderId="0" xfId="0" applyFont="1" applyBorder="1"/>
    <xf numFmtId="16" fontId="10" fillId="0" borderId="0" xfId="0" applyNumberFormat="1" applyFont="1" applyBorder="1"/>
    <xf numFmtId="3" fontId="10" fillId="0" borderId="0" xfId="0" applyNumberFormat="1" applyFont="1" applyBorder="1"/>
    <xf numFmtId="3" fontId="10" fillId="0" borderId="0" xfId="1" applyNumberFormat="1" applyFont="1" applyBorder="1"/>
    <xf numFmtId="3" fontId="8" fillId="0" borderId="24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wrapText="1"/>
    </xf>
    <xf numFmtId="166" fontId="12" fillId="0" borderId="0" xfId="0" applyNumberFormat="1" applyFont="1" applyBorder="1"/>
    <xf numFmtId="3" fontId="8" fillId="0" borderId="4" xfId="0" applyNumberFormat="1" applyFont="1" applyBorder="1" applyAlignme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left" wrapText="1"/>
    </xf>
    <xf numFmtId="3" fontId="8" fillId="0" borderId="13" xfId="0" applyNumberFormat="1" applyFont="1" applyBorder="1" applyAlignment="1">
      <alignment horizontal="left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"/>
  <sheetViews>
    <sheetView zoomScaleNormal="100" workbookViewId="0">
      <selection activeCell="E7" sqref="E7:E8"/>
    </sheetView>
  </sheetViews>
  <sheetFormatPr defaultRowHeight="12.75" x14ac:dyDescent="0.2"/>
  <cols>
    <col min="3" max="3" width="10.140625" customWidth="1"/>
    <col min="4" max="4" width="11.140625" customWidth="1"/>
    <col min="6" max="6" width="9.85546875" bestFit="1" customWidth="1"/>
    <col min="7" max="7" width="11.42578125" customWidth="1"/>
    <col min="9" max="9" width="9.140625" bestFit="1" customWidth="1"/>
    <col min="17" max="17" width="15.140625" customWidth="1"/>
  </cols>
  <sheetData>
    <row r="1" spans="1:7" ht="20.25" x14ac:dyDescent="0.3">
      <c r="A1" s="58" t="s">
        <v>16</v>
      </c>
      <c r="B1" s="58"/>
      <c r="C1" s="58"/>
      <c r="D1" s="58"/>
      <c r="E1" s="58"/>
      <c r="F1" s="58"/>
      <c r="G1" s="58"/>
    </row>
    <row r="2" spans="1:7" ht="20.25" x14ac:dyDescent="0.3">
      <c r="A2" s="59" t="s">
        <v>17</v>
      </c>
      <c r="B2" s="58"/>
      <c r="C2" s="58"/>
      <c r="D2" s="58"/>
      <c r="E2" s="58"/>
      <c r="F2" s="58"/>
      <c r="G2" s="58"/>
    </row>
    <row r="3" spans="1:7" ht="18" x14ac:dyDescent="0.25">
      <c r="A3" s="60" t="s">
        <v>0</v>
      </c>
      <c r="B3" s="60"/>
      <c r="C3" s="60"/>
      <c r="D3" s="60"/>
      <c r="E3" s="60"/>
      <c r="F3" s="60"/>
      <c r="G3" s="60"/>
    </row>
    <row r="4" spans="1:7" ht="18" x14ac:dyDescent="0.25">
      <c r="A4" s="60" t="s">
        <v>1</v>
      </c>
      <c r="B4" s="60"/>
      <c r="C4" s="60"/>
      <c r="D4" s="60"/>
      <c r="E4" s="60"/>
      <c r="F4" s="60"/>
      <c r="G4" s="60"/>
    </row>
    <row r="5" spans="1:7" ht="18" x14ac:dyDescent="0.25">
      <c r="A5" s="60"/>
      <c r="B5" s="60"/>
      <c r="C5" s="60"/>
      <c r="D5" s="60"/>
      <c r="E5" s="60"/>
      <c r="F5" s="60"/>
      <c r="G5" s="60"/>
    </row>
    <row r="6" spans="1:7" ht="13.5" thickBot="1" x14ac:dyDescent="0.25"/>
    <row r="7" spans="1:7" ht="13.15" customHeight="1" x14ac:dyDescent="0.2">
      <c r="A7" s="61" t="s">
        <v>2</v>
      </c>
      <c r="B7" s="62"/>
      <c r="C7" s="63" t="s">
        <v>3</v>
      </c>
      <c r="D7" s="63" t="s">
        <v>4</v>
      </c>
      <c r="E7" s="65" t="s">
        <v>18</v>
      </c>
      <c r="F7" s="63" t="s">
        <v>5</v>
      </c>
      <c r="G7" s="67" t="s">
        <v>6</v>
      </c>
    </row>
    <row r="8" spans="1:7" ht="62.25" customHeight="1" x14ac:dyDescent="0.2">
      <c r="A8" s="52" t="s">
        <v>7</v>
      </c>
      <c r="B8" s="56" t="s">
        <v>8</v>
      </c>
      <c r="C8" s="64"/>
      <c r="D8" s="64"/>
      <c r="E8" s="66"/>
      <c r="F8" s="64"/>
      <c r="G8" s="68"/>
    </row>
    <row r="9" spans="1:7" ht="14.25" customHeight="1" thickBot="1" x14ac:dyDescent="0.25">
      <c r="A9" s="55"/>
      <c r="B9" s="57"/>
      <c r="C9" s="57"/>
      <c r="D9" s="57"/>
      <c r="E9" s="1">
        <v>3.8</v>
      </c>
      <c r="F9" s="57"/>
      <c r="G9" s="69"/>
    </row>
    <row r="10" spans="1:7" s="31" customFormat="1" x14ac:dyDescent="0.2">
      <c r="A10" s="47">
        <v>2015</v>
      </c>
      <c r="B10" s="24" t="s">
        <v>9</v>
      </c>
      <c r="C10" s="25">
        <v>42000000</v>
      </c>
      <c r="D10" s="26">
        <v>0</v>
      </c>
      <c r="E10" s="28"/>
      <c r="F10" s="29">
        <f>C10*E10/100/360*91</f>
        <v>0</v>
      </c>
      <c r="G10" s="30">
        <f t="shared" ref="G10:G41" si="0">D10+F10</f>
        <v>0</v>
      </c>
    </row>
    <row r="11" spans="1:7" s="31" customFormat="1" x14ac:dyDescent="0.2">
      <c r="A11" s="48"/>
      <c r="B11" s="25" t="s">
        <v>10</v>
      </c>
      <c r="C11" s="25">
        <f>C10-D10</f>
        <v>42000000</v>
      </c>
      <c r="D11" s="26">
        <v>750000</v>
      </c>
      <c r="E11" s="28"/>
      <c r="F11" s="29">
        <f>C11*E11/100/360*91</f>
        <v>0</v>
      </c>
      <c r="G11" s="30">
        <f t="shared" si="0"/>
        <v>750000</v>
      </c>
    </row>
    <row r="12" spans="1:7" s="31" customFormat="1" x14ac:dyDescent="0.2">
      <c r="A12" s="48"/>
      <c r="B12" s="25" t="s">
        <v>11</v>
      </c>
      <c r="C12" s="25">
        <f>C11-D11</f>
        <v>41250000</v>
      </c>
      <c r="D12" s="26">
        <v>750000</v>
      </c>
      <c r="E12" s="28"/>
      <c r="F12" s="29">
        <f>C12*E12/100/360*91</f>
        <v>0</v>
      </c>
      <c r="G12" s="30">
        <f t="shared" si="0"/>
        <v>750000</v>
      </c>
    </row>
    <row r="13" spans="1:7" s="31" customFormat="1" x14ac:dyDescent="0.2">
      <c r="A13" s="49"/>
      <c r="B13" s="25" t="s">
        <v>12</v>
      </c>
      <c r="C13" s="25">
        <f t="shared" ref="C13" si="1">C12-D12</f>
        <v>40500000</v>
      </c>
      <c r="D13" s="26">
        <v>750000</v>
      </c>
      <c r="E13" s="28"/>
      <c r="F13" s="29">
        <f>C13*E13/100/360*92</f>
        <v>0</v>
      </c>
      <c r="G13" s="30">
        <f t="shared" si="0"/>
        <v>750000</v>
      </c>
    </row>
    <row r="14" spans="1:7" s="31" customFormat="1" x14ac:dyDescent="0.2">
      <c r="A14" s="50" t="s">
        <v>13</v>
      </c>
      <c r="B14" s="51"/>
      <c r="C14" s="32"/>
      <c r="D14" s="33">
        <f>SUM(D10:D13)</f>
        <v>2250000</v>
      </c>
      <c r="E14" s="28"/>
      <c r="F14" s="35">
        <f>SUM(F10:F13)</f>
        <v>0</v>
      </c>
      <c r="G14" s="36">
        <f t="shared" si="0"/>
        <v>2250000</v>
      </c>
    </row>
    <row r="15" spans="1:7" s="31" customFormat="1" x14ac:dyDescent="0.2">
      <c r="A15" s="47">
        <v>2016</v>
      </c>
      <c r="B15" s="24" t="s">
        <v>9</v>
      </c>
      <c r="C15" s="32">
        <f>C13-D13</f>
        <v>39750000</v>
      </c>
      <c r="D15" s="26">
        <v>750000</v>
      </c>
      <c r="E15" s="28"/>
      <c r="F15" s="29">
        <f>C15*E15/100/360*90</f>
        <v>0</v>
      </c>
      <c r="G15" s="30">
        <f t="shared" si="0"/>
        <v>750000</v>
      </c>
    </row>
    <row r="16" spans="1:7" s="31" customFormat="1" x14ac:dyDescent="0.2">
      <c r="A16" s="48"/>
      <c r="B16" s="25" t="s">
        <v>10</v>
      </c>
      <c r="C16" s="32">
        <f>C15-D15</f>
        <v>39000000</v>
      </c>
      <c r="D16" s="26">
        <v>750000</v>
      </c>
      <c r="E16" s="28"/>
      <c r="F16" s="29">
        <f>C16*E16/100/360*91</f>
        <v>0</v>
      </c>
      <c r="G16" s="30">
        <f t="shared" si="0"/>
        <v>750000</v>
      </c>
    </row>
    <row r="17" spans="1:17" s="31" customFormat="1" x14ac:dyDescent="0.2">
      <c r="A17" s="48"/>
      <c r="B17" s="25" t="s">
        <v>11</v>
      </c>
      <c r="C17" s="32">
        <f>C16-D16</f>
        <v>38250000</v>
      </c>
      <c r="D17" s="26">
        <v>750000</v>
      </c>
      <c r="E17" s="28"/>
      <c r="F17" s="29">
        <f>C17*E17/100/360*91</f>
        <v>0</v>
      </c>
      <c r="G17" s="30">
        <f t="shared" si="0"/>
        <v>750000</v>
      </c>
    </row>
    <row r="18" spans="1:17" s="31" customFormat="1" x14ac:dyDescent="0.2">
      <c r="A18" s="49"/>
      <c r="B18" s="25" t="s">
        <v>12</v>
      </c>
      <c r="C18" s="32">
        <f>C17-D17</f>
        <v>37500000</v>
      </c>
      <c r="D18" s="26">
        <v>750000</v>
      </c>
      <c r="E18" s="28"/>
      <c r="F18" s="29">
        <f>C18*E18/100/360*92</f>
        <v>0</v>
      </c>
      <c r="G18" s="30">
        <f t="shared" si="0"/>
        <v>750000</v>
      </c>
    </row>
    <row r="19" spans="1:17" s="31" customFormat="1" x14ac:dyDescent="0.2">
      <c r="A19" s="50" t="s">
        <v>13</v>
      </c>
      <c r="B19" s="51"/>
      <c r="C19" s="32"/>
      <c r="D19" s="33">
        <f>SUM(D15:D18)</f>
        <v>3000000</v>
      </c>
      <c r="E19" s="28"/>
      <c r="F19" s="35">
        <f>SUM(F15:F18)</f>
        <v>0</v>
      </c>
      <c r="G19" s="36">
        <f t="shared" si="0"/>
        <v>3000000</v>
      </c>
    </row>
    <row r="20" spans="1:17" s="31" customFormat="1" x14ac:dyDescent="0.2">
      <c r="A20" s="47">
        <v>2017</v>
      </c>
      <c r="B20" s="24" t="s">
        <v>9</v>
      </c>
      <c r="C20" s="32">
        <f>C18-D18</f>
        <v>36750000</v>
      </c>
      <c r="D20" s="26">
        <v>750000</v>
      </c>
      <c r="E20" s="28"/>
      <c r="F20" s="29">
        <f>C20*E20/100/360*90</f>
        <v>0</v>
      </c>
      <c r="G20" s="30">
        <f t="shared" si="0"/>
        <v>750000</v>
      </c>
    </row>
    <row r="21" spans="1:17" s="31" customFormat="1" x14ac:dyDescent="0.2">
      <c r="A21" s="48"/>
      <c r="B21" s="25" t="s">
        <v>10</v>
      </c>
      <c r="C21" s="32">
        <f>C20-D20</f>
        <v>36000000</v>
      </c>
      <c r="D21" s="26">
        <v>750000</v>
      </c>
      <c r="E21" s="28"/>
      <c r="F21" s="29">
        <f>C21*E21/100/360*91</f>
        <v>0</v>
      </c>
      <c r="G21" s="30">
        <f t="shared" si="0"/>
        <v>750000</v>
      </c>
      <c r="L21" s="37"/>
      <c r="M21" s="38"/>
      <c r="N21" s="38"/>
      <c r="O21" s="38"/>
      <c r="P21" s="38"/>
      <c r="Q21" s="37"/>
    </row>
    <row r="22" spans="1:17" s="31" customFormat="1" x14ac:dyDescent="0.2">
      <c r="A22" s="48"/>
      <c r="B22" s="25" t="s">
        <v>11</v>
      </c>
      <c r="C22" s="32">
        <f>C21-D21</f>
        <v>35250000</v>
      </c>
      <c r="D22" s="26">
        <v>750000</v>
      </c>
      <c r="E22" s="28"/>
      <c r="F22" s="29">
        <f>C22*E22/100/360*91</f>
        <v>0</v>
      </c>
      <c r="G22" s="30">
        <f t="shared" si="0"/>
        <v>750000</v>
      </c>
      <c r="L22" s="37"/>
      <c r="M22" s="39"/>
      <c r="N22" s="39"/>
      <c r="O22" s="39"/>
      <c r="P22" s="39"/>
      <c r="Q22" s="40"/>
    </row>
    <row r="23" spans="1:17" s="31" customFormat="1" x14ac:dyDescent="0.2">
      <c r="A23" s="49"/>
      <c r="B23" s="25" t="s">
        <v>12</v>
      </c>
      <c r="C23" s="32">
        <f>C22-D22</f>
        <v>34500000</v>
      </c>
      <c r="D23" s="26">
        <v>750000</v>
      </c>
      <c r="E23" s="28"/>
      <c r="F23" s="29">
        <f>C23*E23/100/360*92</f>
        <v>0</v>
      </c>
      <c r="G23" s="30">
        <f t="shared" si="0"/>
        <v>750000</v>
      </c>
      <c r="L23" s="37"/>
      <c r="M23" s="39"/>
      <c r="N23" s="39"/>
      <c r="O23" s="39"/>
      <c r="P23" s="39"/>
      <c r="Q23" s="40"/>
    </row>
    <row r="24" spans="1:17" s="31" customFormat="1" x14ac:dyDescent="0.2">
      <c r="A24" s="50" t="s">
        <v>13</v>
      </c>
      <c r="B24" s="51"/>
      <c r="C24" s="32"/>
      <c r="D24" s="33">
        <f>SUM(D20:D23)</f>
        <v>3000000</v>
      </c>
      <c r="E24" s="28"/>
      <c r="F24" s="35">
        <f>SUM(F20:F23)</f>
        <v>0</v>
      </c>
      <c r="G24" s="36">
        <f t="shared" si="0"/>
        <v>3000000</v>
      </c>
      <c r="L24" s="37"/>
      <c r="M24" s="39"/>
      <c r="N24" s="39"/>
      <c r="O24" s="39"/>
      <c r="P24" s="39"/>
      <c r="Q24" s="40"/>
    </row>
    <row r="25" spans="1:17" s="31" customFormat="1" x14ac:dyDescent="0.2">
      <c r="A25" s="47">
        <v>2018</v>
      </c>
      <c r="B25" s="24" t="s">
        <v>9</v>
      </c>
      <c r="C25" s="32">
        <f>C23-D23</f>
        <v>33750000</v>
      </c>
      <c r="D25" s="26">
        <v>750000</v>
      </c>
      <c r="E25" s="28"/>
      <c r="F25" s="29">
        <f>C25*E25/100/360*90</f>
        <v>0</v>
      </c>
      <c r="G25" s="30">
        <f t="shared" si="0"/>
        <v>750000</v>
      </c>
      <c r="L25" s="37"/>
      <c r="M25" s="39"/>
      <c r="N25" s="39"/>
      <c r="O25" s="39"/>
      <c r="P25" s="39"/>
      <c r="Q25" s="40"/>
    </row>
    <row r="26" spans="1:17" s="31" customFormat="1" x14ac:dyDescent="0.2">
      <c r="A26" s="48"/>
      <c r="B26" s="25" t="s">
        <v>10</v>
      </c>
      <c r="C26" s="32">
        <f>C25-D23</f>
        <v>33000000</v>
      </c>
      <c r="D26" s="26">
        <v>750000</v>
      </c>
      <c r="E26" s="28"/>
      <c r="F26" s="29">
        <f>C26*E26/100/360*91</f>
        <v>0</v>
      </c>
      <c r="G26" s="30">
        <f t="shared" si="0"/>
        <v>750000</v>
      </c>
      <c r="L26" s="37"/>
      <c r="M26" s="39"/>
      <c r="N26" s="39"/>
      <c r="O26" s="39"/>
      <c r="P26" s="39"/>
      <c r="Q26" s="40"/>
    </row>
    <row r="27" spans="1:17" s="31" customFormat="1" x14ac:dyDescent="0.2">
      <c r="A27" s="48"/>
      <c r="B27" s="25" t="s">
        <v>11</v>
      </c>
      <c r="C27" s="32">
        <f>C26-D26</f>
        <v>32250000</v>
      </c>
      <c r="D27" s="26">
        <v>750000</v>
      </c>
      <c r="E27" s="28"/>
      <c r="F27" s="29">
        <f>C27*E27/100/360*91</f>
        <v>0</v>
      </c>
      <c r="G27" s="30">
        <f t="shared" si="0"/>
        <v>750000</v>
      </c>
      <c r="L27" s="37"/>
      <c r="M27" s="39"/>
      <c r="N27" s="39"/>
      <c r="O27" s="39"/>
      <c r="P27" s="39"/>
      <c r="Q27" s="40"/>
    </row>
    <row r="28" spans="1:17" s="31" customFormat="1" x14ac:dyDescent="0.2">
      <c r="A28" s="49"/>
      <c r="B28" s="25" t="s">
        <v>12</v>
      </c>
      <c r="C28" s="32">
        <f>C27-D27</f>
        <v>31500000</v>
      </c>
      <c r="D28" s="26">
        <v>750000</v>
      </c>
      <c r="E28" s="28"/>
      <c r="F28" s="29">
        <f>C28*E28/100/360*92</f>
        <v>0</v>
      </c>
      <c r="G28" s="30">
        <f t="shared" si="0"/>
        <v>750000</v>
      </c>
      <c r="L28" s="37"/>
      <c r="M28" s="39"/>
      <c r="N28" s="39"/>
      <c r="O28" s="39"/>
      <c r="P28" s="39"/>
      <c r="Q28" s="40"/>
    </row>
    <row r="29" spans="1:17" s="31" customFormat="1" x14ac:dyDescent="0.2">
      <c r="A29" s="50" t="s">
        <v>13</v>
      </c>
      <c r="B29" s="51"/>
      <c r="C29" s="32"/>
      <c r="D29" s="33">
        <f>SUM(D25:D28)</f>
        <v>3000000</v>
      </c>
      <c r="E29" s="28"/>
      <c r="F29" s="35">
        <f>SUM(F25:F28)</f>
        <v>0</v>
      </c>
      <c r="G29" s="36">
        <f t="shared" si="0"/>
        <v>3000000</v>
      </c>
      <c r="L29" s="37"/>
      <c r="M29" s="39"/>
      <c r="N29" s="39"/>
      <c r="O29" s="39"/>
      <c r="P29" s="39"/>
      <c r="Q29" s="40"/>
    </row>
    <row r="30" spans="1:17" s="31" customFormat="1" x14ac:dyDescent="0.2">
      <c r="A30" s="47">
        <v>2019</v>
      </c>
      <c r="B30" s="24" t="s">
        <v>9</v>
      </c>
      <c r="C30" s="32">
        <f>C28-D28</f>
        <v>30750000</v>
      </c>
      <c r="D30" s="26">
        <v>750000</v>
      </c>
      <c r="E30" s="28"/>
      <c r="F30" s="29">
        <f>C30*E30/100/360*90</f>
        <v>0</v>
      </c>
      <c r="G30" s="30">
        <f t="shared" si="0"/>
        <v>750000</v>
      </c>
      <c r="L30" s="37"/>
      <c r="M30" s="39"/>
      <c r="N30" s="39"/>
      <c r="O30" s="39"/>
      <c r="P30" s="39"/>
      <c r="Q30" s="40"/>
    </row>
    <row r="31" spans="1:17" s="31" customFormat="1" x14ac:dyDescent="0.2">
      <c r="A31" s="48"/>
      <c r="B31" s="25" t="s">
        <v>10</v>
      </c>
      <c r="C31" s="32">
        <f>C30-D30</f>
        <v>30000000</v>
      </c>
      <c r="D31" s="26">
        <v>750000</v>
      </c>
      <c r="E31" s="28"/>
      <c r="F31" s="29">
        <f>C31*E31/100/360*91</f>
        <v>0</v>
      </c>
      <c r="G31" s="30">
        <f t="shared" si="0"/>
        <v>750000</v>
      </c>
      <c r="L31" s="37"/>
      <c r="M31" s="39"/>
      <c r="N31" s="39"/>
      <c r="O31" s="39"/>
      <c r="P31" s="39"/>
      <c r="Q31" s="40"/>
    </row>
    <row r="32" spans="1:17" s="31" customFormat="1" x14ac:dyDescent="0.2">
      <c r="A32" s="48"/>
      <c r="B32" s="25" t="s">
        <v>11</v>
      </c>
      <c r="C32" s="32">
        <f>C31-D31</f>
        <v>29250000</v>
      </c>
      <c r="D32" s="26">
        <v>750000</v>
      </c>
      <c r="E32" s="28"/>
      <c r="F32" s="29">
        <f>C32*E32/100/360*91</f>
        <v>0</v>
      </c>
      <c r="G32" s="30">
        <f t="shared" si="0"/>
        <v>750000</v>
      </c>
      <c r="L32" s="37"/>
      <c r="M32" s="39"/>
      <c r="N32" s="39"/>
      <c r="O32" s="39"/>
      <c r="P32" s="39"/>
      <c r="Q32" s="40"/>
    </row>
    <row r="33" spans="1:17" s="31" customFormat="1" x14ac:dyDescent="0.2">
      <c r="A33" s="49"/>
      <c r="B33" s="25" t="s">
        <v>12</v>
      </c>
      <c r="C33" s="32">
        <f>C32-D32</f>
        <v>28500000</v>
      </c>
      <c r="D33" s="26">
        <v>750000</v>
      </c>
      <c r="E33" s="28"/>
      <c r="F33" s="29">
        <f>C33*E33/100/360*92</f>
        <v>0</v>
      </c>
      <c r="G33" s="30">
        <f t="shared" si="0"/>
        <v>750000</v>
      </c>
      <c r="L33" s="37"/>
      <c r="M33" s="39"/>
      <c r="N33" s="39"/>
      <c r="O33" s="39"/>
      <c r="P33" s="39"/>
      <c r="Q33" s="40"/>
    </row>
    <row r="34" spans="1:17" s="31" customFormat="1" x14ac:dyDescent="0.2">
      <c r="A34" s="41"/>
      <c r="B34" s="42"/>
      <c r="C34" s="32"/>
      <c r="D34" s="33">
        <f>SUM(D30:D33)</f>
        <v>3000000</v>
      </c>
      <c r="E34" s="28"/>
      <c r="F34" s="35">
        <f>SUM(F30:F33)</f>
        <v>0</v>
      </c>
      <c r="G34" s="36">
        <f t="shared" si="0"/>
        <v>3000000</v>
      </c>
      <c r="L34" s="37"/>
      <c r="M34" s="39"/>
      <c r="N34" s="39"/>
      <c r="O34" s="39"/>
      <c r="P34" s="39"/>
      <c r="Q34" s="40"/>
    </row>
    <row r="35" spans="1:17" s="31" customFormat="1" x14ac:dyDescent="0.2">
      <c r="A35" s="47">
        <v>2020</v>
      </c>
      <c r="B35" s="24" t="s">
        <v>9</v>
      </c>
      <c r="C35" s="32">
        <f>C33-D33</f>
        <v>27750000</v>
      </c>
      <c r="D35" s="26">
        <v>750000</v>
      </c>
      <c r="E35" s="28"/>
      <c r="F35" s="29">
        <f>C35*E35/100/360*90</f>
        <v>0</v>
      </c>
      <c r="G35" s="30">
        <f t="shared" si="0"/>
        <v>750000</v>
      </c>
      <c r="L35" s="37"/>
      <c r="M35" s="39"/>
      <c r="N35" s="39"/>
      <c r="O35" s="39"/>
      <c r="P35" s="39"/>
      <c r="Q35" s="40"/>
    </row>
    <row r="36" spans="1:17" s="31" customFormat="1" x14ac:dyDescent="0.2">
      <c r="A36" s="48"/>
      <c r="B36" s="25" t="s">
        <v>10</v>
      </c>
      <c r="C36" s="32">
        <f>C35-D35</f>
        <v>27000000</v>
      </c>
      <c r="D36" s="26">
        <v>750000</v>
      </c>
      <c r="E36" s="28"/>
      <c r="F36" s="29">
        <f>C36*E36/100/360*91</f>
        <v>0</v>
      </c>
      <c r="G36" s="30">
        <f t="shared" si="0"/>
        <v>750000</v>
      </c>
      <c r="L36" s="37"/>
      <c r="M36" s="39"/>
      <c r="N36" s="39"/>
      <c r="O36" s="39"/>
      <c r="P36" s="39"/>
      <c r="Q36" s="40"/>
    </row>
    <row r="37" spans="1:17" s="31" customFormat="1" x14ac:dyDescent="0.2">
      <c r="A37" s="48"/>
      <c r="B37" s="25" t="s">
        <v>11</v>
      </c>
      <c r="C37" s="32">
        <f>C36-D36</f>
        <v>26250000</v>
      </c>
      <c r="D37" s="26">
        <v>750000</v>
      </c>
      <c r="E37" s="28"/>
      <c r="F37" s="29">
        <f>C37*E37/100/360*91</f>
        <v>0</v>
      </c>
      <c r="G37" s="30">
        <f t="shared" si="0"/>
        <v>750000</v>
      </c>
      <c r="L37" s="37"/>
      <c r="M37" s="39"/>
      <c r="N37" s="39"/>
      <c r="O37" s="39"/>
      <c r="P37" s="39"/>
      <c r="Q37" s="40"/>
    </row>
    <row r="38" spans="1:17" s="31" customFormat="1" ht="15" x14ac:dyDescent="0.25">
      <c r="A38" s="49"/>
      <c r="B38" s="25" t="s">
        <v>12</v>
      </c>
      <c r="C38" s="32">
        <f>C37-D37</f>
        <v>25500000</v>
      </c>
      <c r="D38" s="26">
        <v>750000</v>
      </c>
      <c r="E38" s="28"/>
      <c r="F38" s="29">
        <f>C38*E38/100/360*92</f>
        <v>0</v>
      </c>
      <c r="G38" s="30">
        <f t="shared" si="0"/>
        <v>750000</v>
      </c>
      <c r="L38" s="37"/>
      <c r="M38" s="37"/>
      <c r="N38" s="37"/>
      <c r="O38" s="37"/>
      <c r="P38" s="37"/>
      <c r="Q38" s="43"/>
    </row>
    <row r="39" spans="1:17" s="31" customFormat="1" ht="14.25" customHeight="1" x14ac:dyDescent="0.2">
      <c r="A39" s="41"/>
      <c r="B39" s="42"/>
      <c r="C39" s="32"/>
      <c r="D39" s="33">
        <f>SUM(D35:D38)</f>
        <v>3000000</v>
      </c>
      <c r="E39" s="28"/>
      <c r="F39" s="35">
        <f>SUM(F35:F38)</f>
        <v>0</v>
      </c>
      <c r="G39" s="36">
        <f t="shared" si="0"/>
        <v>3000000</v>
      </c>
    </row>
    <row r="40" spans="1:17" ht="14.25" customHeight="1" x14ac:dyDescent="0.2">
      <c r="A40" s="47">
        <v>2021</v>
      </c>
      <c r="B40" s="24" t="s">
        <v>9</v>
      </c>
      <c r="C40" s="32">
        <f>C38-D38</f>
        <v>24750000</v>
      </c>
      <c r="D40" s="26">
        <v>750000</v>
      </c>
      <c r="E40" s="28"/>
      <c r="F40" s="29">
        <f>C40*E40/100/360*90</f>
        <v>0</v>
      </c>
      <c r="G40" s="30">
        <f t="shared" si="0"/>
        <v>750000</v>
      </c>
    </row>
    <row r="41" spans="1:17" ht="14.25" customHeight="1" x14ac:dyDescent="0.2">
      <c r="A41" s="48"/>
      <c r="B41" s="25" t="s">
        <v>10</v>
      </c>
      <c r="C41" s="32">
        <f>C40-D40</f>
        <v>24000000</v>
      </c>
      <c r="D41" s="26">
        <v>750000</v>
      </c>
      <c r="E41" s="28">
        <f t="shared" ref="E41:E74" si="2">+$E$9</f>
        <v>3.8</v>
      </c>
      <c r="F41" s="29">
        <f>C41*E41/100/360*91</f>
        <v>230533.33333333334</v>
      </c>
      <c r="G41" s="30">
        <f t="shared" si="0"/>
        <v>980533.33333333337</v>
      </c>
    </row>
    <row r="42" spans="1:17" ht="14.25" customHeight="1" x14ac:dyDescent="0.2">
      <c r="A42" s="48"/>
      <c r="B42" s="25" t="s">
        <v>11</v>
      </c>
      <c r="C42" s="32">
        <f>C41-D41</f>
        <v>23250000</v>
      </c>
      <c r="D42" s="26">
        <v>750000</v>
      </c>
      <c r="E42" s="28">
        <f t="shared" si="2"/>
        <v>3.8</v>
      </c>
      <c r="F42" s="29">
        <f>C42*E42/100/360*91</f>
        <v>223329.16666666666</v>
      </c>
      <c r="G42" s="30">
        <f t="shared" ref="G42:G73" si="3">D42+F42</f>
        <v>973329.16666666663</v>
      </c>
    </row>
    <row r="43" spans="1:17" ht="14.25" customHeight="1" x14ac:dyDescent="0.2">
      <c r="A43" s="49"/>
      <c r="B43" s="25" t="s">
        <v>12</v>
      </c>
      <c r="C43" s="32">
        <f>C42-D42</f>
        <v>22500000</v>
      </c>
      <c r="D43" s="26">
        <v>750000</v>
      </c>
      <c r="E43" s="28">
        <f t="shared" si="2"/>
        <v>3.8</v>
      </c>
      <c r="F43" s="29">
        <f>C43*E43/100/360*92</f>
        <v>218500</v>
      </c>
      <c r="G43" s="30">
        <f t="shared" si="3"/>
        <v>968500</v>
      </c>
    </row>
    <row r="44" spans="1:17" ht="14.25" customHeight="1" x14ac:dyDescent="0.2">
      <c r="A44" s="41"/>
      <c r="B44" s="42"/>
      <c r="C44" s="32"/>
      <c r="D44" s="33">
        <f>SUM(D40:D43)</f>
        <v>3000000</v>
      </c>
      <c r="E44" s="28">
        <f t="shared" si="2"/>
        <v>3.8</v>
      </c>
      <c r="F44" s="35">
        <f>SUM(F40:F43)</f>
        <v>672362.5</v>
      </c>
      <c r="G44" s="44">
        <f t="shared" si="3"/>
        <v>3672362.5</v>
      </c>
      <c r="I44" s="23"/>
    </row>
    <row r="45" spans="1:17" ht="14.25" customHeight="1" x14ac:dyDescent="0.2">
      <c r="A45" s="47">
        <v>2022</v>
      </c>
      <c r="B45" s="24" t="s">
        <v>9</v>
      </c>
      <c r="C45" s="32">
        <f>C43-D43</f>
        <v>21750000</v>
      </c>
      <c r="D45" s="26">
        <v>750000</v>
      </c>
      <c r="E45" s="28">
        <f t="shared" si="2"/>
        <v>3.8</v>
      </c>
      <c r="F45" s="29">
        <f>C45*E45/100/360*90</f>
        <v>206625</v>
      </c>
      <c r="G45" s="30">
        <f t="shared" si="3"/>
        <v>956625</v>
      </c>
    </row>
    <row r="46" spans="1:17" ht="14.25" customHeight="1" x14ac:dyDescent="0.2">
      <c r="A46" s="48"/>
      <c r="B46" s="25" t="s">
        <v>10</v>
      </c>
      <c r="C46" s="32">
        <f>C45-D45</f>
        <v>21000000</v>
      </c>
      <c r="D46" s="26">
        <v>750000</v>
      </c>
      <c r="E46" s="28">
        <f t="shared" si="2"/>
        <v>3.8</v>
      </c>
      <c r="F46" s="29">
        <f>C46*E46/100/360*91</f>
        <v>201716.66666666666</v>
      </c>
      <c r="G46" s="30">
        <f t="shared" si="3"/>
        <v>951716.66666666663</v>
      </c>
    </row>
    <row r="47" spans="1:17" ht="14.25" customHeight="1" x14ac:dyDescent="0.2">
      <c r="A47" s="48"/>
      <c r="B47" s="25" t="s">
        <v>11</v>
      </c>
      <c r="C47" s="32">
        <f>C46-D46</f>
        <v>20250000</v>
      </c>
      <c r="D47" s="26">
        <v>750000</v>
      </c>
      <c r="E47" s="28">
        <f t="shared" si="2"/>
        <v>3.8</v>
      </c>
      <c r="F47" s="29">
        <f>C47*E47/100/360*91</f>
        <v>194512.5</v>
      </c>
      <c r="G47" s="30">
        <f t="shared" si="3"/>
        <v>944512.5</v>
      </c>
    </row>
    <row r="48" spans="1:17" ht="14.25" customHeight="1" x14ac:dyDescent="0.2">
      <c r="A48" s="49"/>
      <c r="B48" s="25" t="s">
        <v>12</v>
      </c>
      <c r="C48" s="32">
        <f>C47-D47</f>
        <v>19500000</v>
      </c>
      <c r="D48" s="26">
        <v>750000</v>
      </c>
      <c r="E48" s="28">
        <f t="shared" si="2"/>
        <v>3.8</v>
      </c>
      <c r="F48" s="29">
        <f>C48*E48/100/360*92</f>
        <v>189366.66666666669</v>
      </c>
      <c r="G48" s="30">
        <f t="shared" si="3"/>
        <v>939366.66666666674</v>
      </c>
    </row>
    <row r="49" spans="1:7" ht="14.25" customHeight="1" x14ac:dyDescent="0.2">
      <c r="A49" s="41"/>
      <c r="B49" s="42"/>
      <c r="C49" s="32"/>
      <c r="D49" s="33">
        <f>SUM(D45:D48)</f>
        <v>3000000</v>
      </c>
      <c r="E49" s="28">
        <f t="shared" si="2"/>
        <v>3.8</v>
      </c>
      <c r="F49" s="35">
        <f>SUM(F45:F48)</f>
        <v>792220.83333333326</v>
      </c>
      <c r="G49" s="44">
        <f t="shared" si="3"/>
        <v>3792220.833333333</v>
      </c>
    </row>
    <row r="50" spans="1:7" ht="14.25" customHeight="1" x14ac:dyDescent="0.2">
      <c r="A50" s="47">
        <v>2023</v>
      </c>
      <c r="B50" s="24" t="s">
        <v>9</v>
      </c>
      <c r="C50" s="32">
        <f>C48-D48</f>
        <v>18750000</v>
      </c>
      <c r="D50" s="26">
        <v>750000</v>
      </c>
      <c r="E50" s="28">
        <f t="shared" si="2"/>
        <v>3.8</v>
      </c>
      <c r="F50" s="29">
        <f>C50*E50/100/360*90</f>
        <v>178125</v>
      </c>
      <c r="G50" s="30">
        <f t="shared" si="3"/>
        <v>928125</v>
      </c>
    </row>
    <row r="51" spans="1:7" ht="14.25" customHeight="1" x14ac:dyDescent="0.2">
      <c r="A51" s="48"/>
      <c r="B51" s="25" t="s">
        <v>10</v>
      </c>
      <c r="C51" s="32">
        <f>C50-D50</f>
        <v>18000000</v>
      </c>
      <c r="D51" s="26">
        <v>750000</v>
      </c>
      <c r="E51" s="28">
        <f t="shared" si="2"/>
        <v>3.8</v>
      </c>
      <c r="F51" s="29">
        <f>C51*E51/100/360*91</f>
        <v>172900</v>
      </c>
      <c r="G51" s="30">
        <f t="shared" si="3"/>
        <v>922900</v>
      </c>
    </row>
    <row r="52" spans="1:7" ht="14.25" customHeight="1" x14ac:dyDescent="0.2">
      <c r="A52" s="48"/>
      <c r="B52" s="25" t="s">
        <v>11</v>
      </c>
      <c r="C52" s="32">
        <f>C51-D51</f>
        <v>17250000</v>
      </c>
      <c r="D52" s="26">
        <v>750000</v>
      </c>
      <c r="E52" s="28">
        <f t="shared" si="2"/>
        <v>3.8</v>
      </c>
      <c r="F52" s="29">
        <f>C52*E52/100/360*91</f>
        <v>165695.83333333331</v>
      </c>
      <c r="G52" s="30">
        <f t="shared" si="3"/>
        <v>915695.83333333326</v>
      </c>
    </row>
    <row r="53" spans="1:7" ht="14.25" customHeight="1" x14ac:dyDescent="0.2">
      <c r="A53" s="49"/>
      <c r="B53" s="25" t="s">
        <v>12</v>
      </c>
      <c r="C53" s="32">
        <f>C52-D52</f>
        <v>16500000</v>
      </c>
      <c r="D53" s="26">
        <v>750000</v>
      </c>
      <c r="E53" s="28">
        <f t="shared" si="2"/>
        <v>3.8</v>
      </c>
      <c r="F53" s="29">
        <f>C53*E53/100/360*92</f>
        <v>160233.33333333334</v>
      </c>
      <c r="G53" s="30">
        <f t="shared" si="3"/>
        <v>910233.33333333337</v>
      </c>
    </row>
    <row r="54" spans="1:7" ht="14.25" customHeight="1" x14ac:dyDescent="0.2">
      <c r="A54" s="41"/>
      <c r="B54" s="42"/>
      <c r="C54" s="32"/>
      <c r="D54" s="33">
        <f>SUM(D50:D53)</f>
        <v>3000000</v>
      </c>
      <c r="E54" s="28">
        <f t="shared" si="2"/>
        <v>3.8</v>
      </c>
      <c r="F54" s="35">
        <f>SUM(F50:F53)</f>
        <v>676954.16666666663</v>
      </c>
      <c r="G54" s="44">
        <f t="shared" si="3"/>
        <v>3676954.1666666665</v>
      </c>
    </row>
    <row r="55" spans="1:7" ht="14.25" customHeight="1" x14ac:dyDescent="0.2">
      <c r="A55" s="52">
        <v>2024</v>
      </c>
      <c r="B55" s="2" t="s">
        <v>9</v>
      </c>
      <c r="C55" s="7">
        <f>C53-D53</f>
        <v>15750000</v>
      </c>
      <c r="D55" s="22">
        <v>750000</v>
      </c>
      <c r="E55" s="28">
        <f t="shared" si="2"/>
        <v>3.8</v>
      </c>
      <c r="F55" s="5">
        <f>C55*E55/100/360*90</f>
        <v>149625</v>
      </c>
      <c r="G55" s="8">
        <f t="shared" si="3"/>
        <v>899625</v>
      </c>
    </row>
    <row r="56" spans="1:7" x14ac:dyDescent="0.2">
      <c r="A56" s="53"/>
      <c r="B56" s="6" t="s">
        <v>10</v>
      </c>
      <c r="C56" s="7">
        <f>C55-D55</f>
        <v>15000000</v>
      </c>
      <c r="D56" s="22">
        <v>750000</v>
      </c>
      <c r="E56" s="28">
        <f t="shared" si="2"/>
        <v>3.8</v>
      </c>
      <c r="F56" s="5">
        <f>C56*E56/100/360*91</f>
        <v>144083.33333333331</v>
      </c>
      <c r="G56" s="8">
        <f t="shared" si="3"/>
        <v>894083.33333333326</v>
      </c>
    </row>
    <row r="57" spans="1:7" x14ac:dyDescent="0.2">
      <c r="A57" s="53"/>
      <c r="B57" s="6" t="s">
        <v>11</v>
      </c>
      <c r="C57" s="7">
        <f>C56-D56</f>
        <v>14250000</v>
      </c>
      <c r="D57" s="22">
        <v>750000</v>
      </c>
      <c r="E57" s="28">
        <f t="shared" si="2"/>
        <v>3.8</v>
      </c>
      <c r="F57" s="5">
        <f>C57*E57/100/360*91</f>
        <v>136879.16666666669</v>
      </c>
      <c r="G57" s="8">
        <f t="shared" si="3"/>
        <v>886879.16666666674</v>
      </c>
    </row>
    <row r="58" spans="1:7" x14ac:dyDescent="0.2">
      <c r="A58" s="54"/>
      <c r="B58" s="6" t="s">
        <v>12</v>
      </c>
      <c r="C58" s="7">
        <f>C57-D57</f>
        <v>13500000</v>
      </c>
      <c r="D58" s="22">
        <v>750000</v>
      </c>
      <c r="E58" s="28">
        <f t="shared" si="2"/>
        <v>3.8</v>
      </c>
      <c r="F58" s="5">
        <f>C58*E58/100/360*92</f>
        <v>131100</v>
      </c>
      <c r="G58" s="8">
        <f t="shared" si="3"/>
        <v>881100</v>
      </c>
    </row>
    <row r="59" spans="1:7" x14ac:dyDescent="0.2">
      <c r="A59" s="18"/>
      <c r="B59" s="19"/>
      <c r="C59" s="7"/>
      <c r="D59" s="9">
        <f>SUM(D55:D58)</f>
        <v>3000000</v>
      </c>
      <c r="E59" s="28">
        <f t="shared" si="2"/>
        <v>3.8</v>
      </c>
      <c r="F59" s="10">
        <f>SUM(F55:F58)</f>
        <v>561687.5</v>
      </c>
      <c r="G59" s="11">
        <f t="shared" si="3"/>
        <v>3561687.5</v>
      </c>
    </row>
    <row r="60" spans="1:7" x14ac:dyDescent="0.2">
      <c r="A60" s="52">
        <v>2025</v>
      </c>
      <c r="B60" s="2" t="s">
        <v>9</v>
      </c>
      <c r="C60" s="7">
        <f>C58-D58</f>
        <v>12750000</v>
      </c>
      <c r="D60" s="22">
        <v>750000</v>
      </c>
      <c r="E60" s="28">
        <f t="shared" si="2"/>
        <v>3.8</v>
      </c>
      <c r="F60" s="5">
        <f>C60*E60/100/360*90</f>
        <v>121125</v>
      </c>
      <c r="G60" s="8">
        <f t="shared" si="3"/>
        <v>871125</v>
      </c>
    </row>
    <row r="61" spans="1:7" x14ac:dyDescent="0.2">
      <c r="A61" s="53"/>
      <c r="B61" s="6" t="s">
        <v>10</v>
      </c>
      <c r="C61" s="7">
        <f>C60-D60</f>
        <v>12000000</v>
      </c>
      <c r="D61" s="22">
        <v>750000</v>
      </c>
      <c r="E61" s="28">
        <f t="shared" si="2"/>
        <v>3.8</v>
      </c>
      <c r="F61" s="5">
        <f>C61*E61/100/360*91</f>
        <v>115266.66666666667</v>
      </c>
      <c r="G61" s="8">
        <f t="shared" si="3"/>
        <v>865266.66666666663</v>
      </c>
    </row>
    <row r="62" spans="1:7" x14ac:dyDescent="0.2">
      <c r="A62" s="53"/>
      <c r="B62" s="6" t="s">
        <v>11</v>
      </c>
      <c r="C62" s="7">
        <f>C61-D61</f>
        <v>11250000</v>
      </c>
      <c r="D62" s="22">
        <v>750000</v>
      </c>
      <c r="E62" s="28">
        <f t="shared" si="2"/>
        <v>3.8</v>
      </c>
      <c r="F62" s="5">
        <f>C62*E62/100/360*91</f>
        <v>108062.5</v>
      </c>
      <c r="G62" s="8">
        <f t="shared" si="3"/>
        <v>858062.5</v>
      </c>
    </row>
    <row r="63" spans="1:7" x14ac:dyDescent="0.2">
      <c r="A63" s="54"/>
      <c r="B63" s="6" t="s">
        <v>12</v>
      </c>
      <c r="C63" s="7">
        <f>C62-D62</f>
        <v>10500000</v>
      </c>
      <c r="D63" s="22">
        <v>750000</v>
      </c>
      <c r="E63" s="28">
        <f t="shared" si="2"/>
        <v>3.8</v>
      </c>
      <c r="F63" s="5">
        <f>C63*E63/100/360*92</f>
        <v>101966.66666666666</v>
      </c>
      <c r="G63" s="8">
        <f t="shared" si="3"/>
        <v>851966.66666666663</v>
      </c>
    </row>
    <row r="64" spans="1:7" x14ac:dyDescent="0.2">
      <c r="A64" s="18"/>
      <c r="B64" s="19"/>
      <c r="C64" s="7"/>
      <c r="D64" s="9">
        <f>SUM(D60:D63)</f>
        <v>3000000</v>
      </c>
      <c r="E64" s="28">
        <f t="shared" si="2"/>
        <v>3.8</v>
      </c>
      <c r="F64" s="10">
        <f>SUM(F60:F63)</f>
        <v>446420.83333333337</v>
      </c>
      <c r="G64" s="11">
        <f t="shared" si="3"/>
        <v>3446420.8333333335</v>
      </c>
    </row>
    <row r="65" spans="1:7" x14ac:dyDescent="0.2">
      <c r="A65" s="52">
        <v>2026</v>
      </c>
      <c r="B65" s="2" t="s">
        <v>9</v>
      </c>
      <c r="C65" s="7">
        <f>C63-D63</f>
        <v>9750000</v>
      </c>
      <c r="D65" s="22">
        <v>750000</v>
      </c>
      <c r="E65" s="28">
        <f t="shared" si="2"/>
        <v>3.8</v>
      </c>
      <c r="F65" s="5">
        <f>C65*E65/100/360*90</f>
        <v>92625</v>
      </c>
      <c r="G65" s="8">
        <f t="shared" si="3"/>
        <v>842625</v>
      </c>
    </row>
    <row r="66" spans="1:7" x14ac:dyDescent="0.2">
      <c r="A66" s="53"/>
      <c r="B66" s="6" t="s">
        <v>10</v>
      </c>
      <c r="C66" s="7">
        <f>C65-D65</f>
        <v>9000000</v>
      </c>
      <c r="D66" s="22">
        <v>750000</v>
      </c>
      <c r="E66" s="28">
        <f t="shared" si="2"/>
        <v>3.8</v>
      </c>
      <c r="F66" s="5">
        <f>C66*E66/100/360*91</f>
        <v>86450</v>
      </c>
      <c r="G66" s="8">
        <f t="shared" si="3"/>
        <v>836450</v>
      </c>
    </row>
    <row r="67" spans="1:7" x14ac:dyDescent="0.2">
      <c r="A67" s="53"/>
      <c r="B67" s="6" t="s">
        <v>11</v>
      </c>
      <c r="C67" s="7">
        <f>C66-D66</f>
        <v>8250000</v>
      </c>
      <c r="D67" s="22">
        <v>750000</v>
      </c>
      <c r="E67" s="28">
        <f t="shared" si="2"/>
        <v>3.8</v>
      </c>
      <c r="F67" s="5">
        <f>C67*E67/100/360*91</f>
        <v>79245.833333333343</v>
      </c>
      <c r="G67" s="8">
        <f t="shared" si="3"/>
        <v>829245.83333333337</v>
      </c>
    </row>
    <row r="68" spans="1:7" x14ac:dyDescent="0.2">
      <c r="A68" s="54"/>
      <c r="B68" s="6" t="s">
        <v>12</v>
      </c>
      <c r="C68" s="7">
        <f>C67-D67</f>
        <v>7500000</v>
      </c>
      <c r="D68" s="22">
        <v>750000</v>
      </c>
      <c r="E68" s="28">
        <f t="shared" si="2"/>
        <v>3.8</v>
      </c>
      <c r="F68" s="5">
        <f>C68*E68/100/360*92</f>
        <v>72833.333333333328</v>
      </c>
      <c r="G68" s="8">
        <f t="shared" si="3"/>
        <v>822833.33333333337</v>
      </c>
    </row>
    <row r="69" spans="1:7" x14ac:dyDescent="0.2">
      <c r="A69" s="18"/>
      <c r="B69" s="19"/>
      <c r="C69" s="7"/>
      <c r="D69" s="9">
        <f>SUM(D65:D68)</f>
        <v>3000000</v>
      </c>
      <c r="E69" s="28">
        <f t="shared" si="2"/>
        <v>3.8</v>
      </c>
      <c r="F69" s="10">
        <f>SUM(F65:F68)</f>
        <v>331154.16666666669</v>
      </c>
      <c r="G69" s="11">
        <f t="shared" si="3"/>
        <v>3331154.1666666665</v>
      </c>
    </row>
    <row r="70" spans="1:7" x14ac:dyDescent="0.2">
      <c r="A70" s="52">
        <v>2027</v>
      </c>
      <c r="B70" s="2" t="s">
        <v>9</v>
      </c>
      <c r="C70" s="7">
        <f>C68-D68</f>
        <v>6750000</v>
      </c>
      <c r="D70" s="22">
        <v>750000</v>
      </c>
      <c r="E70" s="28">
        <f t="shared" si="2"/>
        <v>3.8</v>
      </c>
      <c r="F70" s="5">
        <f>C70*E70/100/360*90</f>
        <v>64125</v>
      </c>
      <c r="G70" s="8">
        <f t="shared" si="3"/>
        <v>814125</v>
      </c>
    </row>
    <row r="71" spans="1:7" x14ac:dyDescent="0.2">
      <c r="A71" s="53"/>
      <c r="B71" s="6" t="s">
        <v>10</v>
      </c>
      <c r="C71" s="7">
        <f>C70-D70</f>
        <v>6000000</v>
      </c>
      <c r="D71" s="22">
        <v>750000</v>
      </c>
      <c r="E71" s="28">
        <f t="shared" si="2"/>
        <v>3.8</v>
      </c>
      <c r="F71" s="5">
        <f>C71*E71/100/360*91</f>
        <v>57633.333333333336</v>
      </c>
      <c r="G71" s="8">
        <f t="shared" si="3"/>
        <v>807633.33333333337</v>
      </c>
    </row>
    <row r="72" spans="1:7" x14ac:dyDescent="0.2">
      <c r="A72" s="53"/>
      <c r="B72" s="6" t="s">
        <v>11</v>
      </c>
      <c r="C72" s="7">
        <f>C71-D71</f>
        <v>5250000</v>
      </c>
      <c r="D72" s="22">
        <v>750000</v>
      </c>
      <c r="E72" s="28">
        <f t="shared" si="2"/>
        <v>3.8</v>
      </c>
      <c r="F72" s="5">
        <f>C72*E72/100/360*91</f>
        <v>50429.166666666664</v>
      </c>
      <c r="G72" s="8">
        <f t="shared" si="3"/>
        <v>800429.16666666663</v>
      </c>
    </row>
    <row r="73" spans="1:7" x14ac:dyDescent="0.2">
      <c r="A73" s="54"/>
      <c r="B73" s="6" t="s">
        <v>12</v>
      </c>
      <c r="C73" s="7">
        <f>C72-D72</f>
        <v>4500000</v>
      </c>
      <c r="D73" s="22">
        <v>750000</v>
      </c>
      <c r="E73" s="28">
        <f t="shared" si="2"/>
        <v>3.8</v>
      </c>
      <c r="F73" s="5">
        <f>C73*E73/100/360*92</f>
        <v>43700</v>
      </c>
      <c r="G73" s="8">
        <f t="shared" si="3"/>
        <v>793700</v>
      </c>
    </row>
    <row r="74" spans="1:7" x14ac:dyDescent="0.2">
      <c r="A74" s="18"/>
      <c r="B74" s="19"/>
      <c r="C74" s="7"/>
      <c r="D74" s="9">
        <f>SUM(D70:D73)</f>
        <v>3000000</v>
      </c>
      <c r="E74" s="28">
        <f t="shared" si="2"/>
        <v>3.8</v>
      </c>
      <c r="F74" s="10">
        <f>SUM(F70:F73)</f>
        <v>215887.5</v>
      </c>
      <c r="G74" s="11">
        <f t="shared" ref="G74:G105" si="4">D74+F74</f>
        <v>3215887.5</v>
      </c>
    </row>
    <row r="75" spans="1:7" x14ac:dyDescent="0.2">
      <c r="A75" s="52">
        <v>2028</v>
      </c>
      <c r="B75" s="2" t="s">
        <v>9</v>
      </c>
      <c r="C75" s="7">
        <f>C73-D73</f>
        <v>3750000</v>
      </c>
      <c r="D75" s="22">
        <v>750000</v>
      </c>
      <c r="E75" s="28">
        <f t="shared" ref="E75:E83" si="5">+$E$9</f>
        <v>3.8</v>
      </c>
      <c r="F75" s="5">
        <f>C75*E75/100/360*90</f>
        <v>35625</v>
      </c>
      <c r="G75" s="8">
        <f t="shared" si="4"/>
        <v>785625</v>
      </c>
    </row>
    <row r="76" spans="1:7" x14ac:dyDescent="0.2">
      <c r="A76" s="53"/>
      <c r="B76" s="6" t="s">
        <v>10</v>
      </c>
      <c r="C76" s="7">
        <f>C75-D75</f>
        <v>3000000</v>
      </c>
      <c r="D76" s="22">
        <v>750000</v>
      </c>
      <c r="E76" s="28">
        <f t="shared" si="5"/>
        <v>3.8</v>
      </c>
      <c r="F76" s="5">
        <f>C76*E76/100/360*91</f>
        <v>28816.666666666668</v>
      </c>
      <c r="G76" s="8">
        <f t="shared" si="4"/>
        <v>778816.66666666663</v>
      </c>
    </row>
    <row r="77" spans="1:7" x14ac:dyDescent="0.2">
      <c r="A77" s="53"/>
      <c r="B77" s="6" t="s">
        <v>11</v>
      </c>
      <c r="C77" s="7">
        <f>C76-D76</f>
        <v>2250000</v>
      </c>
      <c r="D77" s="22">
        <v>750000</v>
      </c>
      <c r="E77" s="28">
        <f t="shared" si="5"/>
        <v>3.8</v>
      </c>
      <c r="F77" s="5">
        <f>C77*E77/100/360*91</f>
        <v>21612.5</v>
      </c>
      <c r="G77" s="8">
        <f t="shared" si="4"/>
        <v>771612.5</v>
      </c>
    </row>
    <row r="78" spans="1:7" x14ac:dyDescent="0.2">
      <c r="A78" s="54"/>
      <c r="B78" s="6" t="s">
        <v>12</v>
      </c>
      <c r="C78" s="7">
        <f>C77-D77</f>
        <v>1500000</v>
      </c>
      <c r="D78" s="22">
        <v>750000</v>
      </c>
      <c r="E78" s="28">
        <f t="shared" si="5"/>
        <v>3.8</v>
      </c>
      <c r="F78" s="5">
        <f>C78*E78/100/360*92</f>
        <v>14566.666666666668</v>
      </c>
      <c r="G78" s="8">
        <f t="shared" si="4"/>
        <v>764566.66666666663</v>
      </c>
    </row>
    <row r="79" spans="1:7" x14ac:dyDescent="0.2">
      <c r="A79" s="18"/>
      <c r="B79" s="19"/>
      <c r="C79" s="7"/>
      <c r="D79" s="9">
        <f>SUM(D75:D78)</f>
        <v>3000000</v>
      </c>
      <c r="E79" s="28">
        <f t="shared" si="5"/>
        <v>3.8</v>
      </c>
      <c r="F79" s="10">
        <f>SUM(F75:F78)</f>
        <v>100620.83333333334</v>
      </c>
      <c r="G79" s="11">
        <f t="shared" si="4"/>
        <v>3100620.8333333335</v>
      </c>
    </row>
    <row r="80" spans="1:7" x14ac:dyDescent="0.2">
      <c r="A80" s="52">
        <v>2029</v>
      </c>
      <c r="B80" s="2" t="s">
        <v>9</v>
      </c>
      <c r="C80" s="7">
        <f>C78-D80</f>
        <v>750000</v>
      </c>
      <c r="D80" s="22">
        <v>750000</v>
      </c>
      <c r="E80" s="28">
        <f t="shared" si="5"/>
        <v>3.8</v>
      </c>
      <c r="F80" s="5">
        <f>C80*E80/100/360*90</f>
        <v>7125</v>
      </c>
      <c r="G80" s="8">
        <f t="shared" si="4"/>
        <v>757125</v>
      </c>
    </row>
    <row r="81" spans="1:7" x14ac:dyDescent="0.2">
      <c r="A81" s="53"/>
      <c r="B81" s="6" t="s">
        <v>10</v>
      </c>
      <c r="C81" s="7">
        <v>0</v>
      </c>
      <c r="D81" s="22">
        <v>0</v>
      </c>
      <c r="E81" s="28">
        <f t="shared" si="5"/>
        <v>3.8</v>
      </c>
      <c r="F81" s="5">
        <f>C81*E81/100/360*91</f>
        <v>0</v>
      </c>
      <c r="G81" s="8">
        <f t="shared" si="4"/>
        <v>0</v>
      </c>
    </row>
    <row r="82" spans="1:7" x14ac:dyDescent="0.2">
      <c r="A82" s="53"/>
      <c r="B82" s="6" t="s">
        <v>11</v>
      </c>
      <c r="C82" s="7">
        <v>0</v>
      </c>
      <c r="D82" s="22">
        <v>0</v>
      </c>
      <c r="E82" s="28">
        <f t="shared" si="5"/>
        <v>3.8</v>
      </c>
      <c r="F82" s="5">
        <f>C82*E82/100/360*91</f>
        <v>0</v>
      </c>
      <c r="G82" s="8">
        <f t="shared" si="4"/>
        <v>0</v>
      </c>
    </row>
    <row r="83" spans="1:7" x14ac:dyDescent="0.2">
      <c r="A83" s="54"/>
      <c r="B83" s="6" t="s">
        <v>12</v>
      </c>
      <c r="C83" s="7">
        <v>0</v>
      </c>
      <c r="D83" s="22">
        <v>0</v>
      </c>
      <c r="E83" s="28">
        <f t="shared" si="5"/>
        <v>3.8</v>
      </c>
      <c r="F83" s="5">
        <f>C83*E83/100/360*92</f>
        <v>0</v>
      </c>
      <c r="G83" s="8">
        <f t="shared" si="4"/>
        <v>0</v>
      </c>
    </row>
    <row r="84" spans="1:7" ht="13.5" thickBot="1" x14ac:dyDescent="0.25">
      <c r="A84" s="18"/>
      <c r="B84" s="19"/>
      <c r="C84" s="7"/>
      <c r="D84" s="9">
        <f>SUM(D80:D83)</f>
        <v>750000</v>
      </c>
      <c r="E84" s="4"/>
      <c r="F84" s="10">
        <f>SUM(F80:F83)</f>
        <v>7125</v>
      </c>
      <c r="G84" s="11">
        <f t="shared" si="4"/>
        <v>757125</v>
      </c>
    </row>
    <row r="85" spans="1:7" ht="13.5" thickBot="1" x14ac:dyDescent="0.25">
      <c r="A85" s="45" t="s">
        <v>14</v>
      </c>
      <c r="B85" s="46"/>
      <c r="C85" s="12"/>
      <c r="D85" s="13">
        <f>(D44-D40)+D49+D54+D59+D64+D69+D74+D79+D84</f>
        <v>24000000</v>
      </c>
      <c r="E85" s="12"/>
      <c r="F85" s="15">
        <f>F14+F19+F24+F29+F34+F39+F44+F49+F54+F59+F64+F69+F74+F79+F84</f>
        <v>3804433.3333333335</v>
      </c>
      <c r="G85" s="16">
        <f t="shared" si="4"/>
        <v>27804433.333333332</v>
      </c>
    </row>
    <row r="87" spans="1:7" x14ac:dyDescent="0.2">
      <c r="D87" s="23"/>
    </row>
  </sheetData>
  <mergeCells count="33">
    <mergeCell ref="B8:B9"/>
    <mergeCell ref="A65:A68"/>
    <mergeCell ref="A75:A78"/>
    <mergeCell ref="A14:B14"/>
    <mergeCell ref="A1:G1"/>
    <mergeCell ref="A2:G2"/>
    <mergeCell ref="A3:G3"/>
    <mergeCell ref="A4:G4"/>
    <mergeCell ref="A5:G5"/>
    <mergeCell ref="A7:B7"/>
    <mergeCell ref="C7:C9"/>
    <mergeCell ref="D7:D9"/>
    <mergeCell ref="E7:E8"/>
    <mergeCell ref="F7:F9"/>
    <mergeCell ref="G7:G9"/>
    <mergeCell ref="A8:A9"/>
    <mergeCell ref="A70:A73"/>
    <mergeCell ref="A10:A13"/>
    <mergeCell ref="A30:A33"/>
    <mergeCell ref="A35:A38"/>
    <mergeCell ref="A85:B85"/>
    <mergeCell ref="A15:A18"/>
    <mergeCell ref="A19:B19"/>
    <mergeCell ref="A20:A23"/>
    <mergeCell ref="A24:B24"/>
    <mergeCell ref="A25:A28"/>
    <mergeCell ref="A29:B29"/>
    <mergeCell ref="A40:A43"/>
    <mergeCell ref="A45:A48"/>
    <mergeCell ref="A50:A53"/>
    <mergeCell ref="A55:A58"/>
    <mergeCell ref="A60:A63"/>
    <mergeCell ref="A80:A83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tabSelected="1" workbookViewId="0">
      <selection activeCell="J9" sqref="J9"/>
    </sheetView>
  </sheetViews>
  <sheetFormatPr defaultRowHeight="12.75" x14ac:dyDescent="0.2"/>
  <cols>
    <col min="3" max="4" width="11.7109375" customWidth="1"/>
    <col min="6" max="6" width="9.85546875" bestFit="1" customWidth="1"/>
    <col min="7" max="7" width="12.28515625" customWidth="1"/>
  </cols>
  <sheetData>
    <row r="1" spans="1:7" ht="20.25" x14ac:dyDescent="0.3">
      <c r="A1" s="58" t="s">
        <v>15</v>
      </c>
      <c r="B1" s="58"/>
      <c r="C1" s="58"/>
      <c r="D1" s="58"/>
      <c r="E1" s="58"/>
      <c r="F1" s="58"/>
      <c r="G1" s="58"/>
    </row>
    <row r="2" spans="1:7" ht="20.25" x14ac:dyDescent="0.3">
      <c r="A2" s="59">
        <v>108500000</v>
      </c>
      <c r="B2" s="58"/>
      <c r="C2" s="58"/>
      <c r="D2" s="58"/>
      <c r="E2" s="58"/>
      <c r="F2" s="58"/>
      <c r="G2" s="58"/>
    </row>
    <row r="3" spans="1:7" ht="18" x14ac:dyDescent="0.25">
      <c r="A3" s="60" t="s">
        <v>0</v>
      </c>
      <c r="B3" s="60"/>
      <c r="C3" s="60"/>
      <c r="D3" s="60"/>
      <c r="E3" s="60"/>
      <c r="F3" s="60"/>
      <c r="G3" s="60"/>
    </row>
    <row r="4" spans="1:7" ht="18" x14ac:dyDescent="0.25">
      <c r="A4" s="60" t="s">
        <v>1</v>
      </c>
      <c r="B4" s="60"/>
      <c r="C4" s="60"/>
      <c r="D4" s="60"/>
      <c r="E4" s="60"/>
      <c r="F4" s="60"/>
      <c r="G4" s="60"/>
    </row>
    <row r="5" spans="1:7" ht="18" x14ac:dyDescent="0.25">
      <c r="A5" s="60"/>
      <c r="B5" s="60"/>
      <c r="C5" s="60"/>
      <c r="D5" s="60"/>
      <c r="E5" s="60"/>
      <c r="F5" s="60"/>
      <c r="G5" s="60"/>
    </row>
    <row r="6" spans="1:7" ht="13.5" thickBot="1" x14ac:dyDescent="0.25"/>
    <row r="7" spans="1:7" ht="13.15" customHeight="1" x14ac:dyDescent="0.2">
      <c r="A7" s="61" t="s">
        <v>2</v>
      </c>
      <c r="B7" s="62"/>
      <c r="C7" s="63" t="s">
        <v>3</v>
      </c>
      <c r="D7" s="63" t="s">
        <v>4</v>
      </c>
      <c r="E7" s="65" t="s">
        <v>18</v>
      </c>
      <c r="F7" s="63" t="s">
        <v>5</v>
      </c>
      <c r="G7" s="67" t="s">
        <v>6</v>
      </c>
    </row>
    <row r="8" spans="1:7" ht="61.15" customHeight="1" x14ac:dyDescent="0.2">
      <c r="A8" s="52" t="s">
        <v>7</v>
      </c>
      <c r="B8" s="56" t="s">
        <v>8</v>
      </c>
      <c r="C8" s="64"/>
      <c r="D8" s="64"/>
      <c r="E8" s="66"/>
      <c r="F8" s="64"/>
      <c r="G8" s="68"/>
    </row>
    <row r="9" spans="1:7" ht="16.149999999999999" customHeight="1" thickBot="1" x14ac:dyDescent="0.25">
      <c r="A9" s="55"/>
      <c r="B9" s="57"/>
      <c r="C9" s="57"/>
      <c r="D9" s="57"/>
      <c r="E9" s="17">
        <v>3.9</v>
      </c>
      <c r="F9" s="57"/>
      <c r="G9" s="69"/>
    </row>
    <row r="10" spans="1:7" x14ac:dyDescent="0.2">
      <c r="A10" s="47">
        <v>2021</v>
      </c>
      <c r="B10" s="24" t="s">
        <v>9</v>
      </c>
      <c r="C10" s="32">
        <v>108500000</v>
      </c>
      <c r="D10" s="26">
        <v>0</v>
      </c>
      <c r="E10" s="27">
        <f>+E9</f>
        <v>3.9</v>
      </c>
      <c r="F10" s="29">
        <f>C10*E10/100/360*90</f>
        <v>1057875</v>
      </c>
      <c r="G10" s="30">
        <f t="shared" ref="G10:G41" si="0">D10+F10</f>
        <v>1057875</v>
      </c>
    </row>
    <row r="11" spans="1:7" x14ac:dyDescent="0.2">
      <c r="A11" s="48"/>
      <c r="B11" s="25" t="s">
        <v>10</v>
      </c>
      <c r="C11" s="32">
        <v>108500000</v>
      </c>
      <c r="D11" s="26">
        <v>0</v>
      </c>
      <c r="E11" s="27">
        <f>E10</f>
        <v>3.9</v>
      </c>
      <c r="F11" s="29">
        <f>C11*E11/100/360*91</f>
        <v>1069629.1666666665</v>
      </c>
      <c r="G11" s="30">
        <f t="shared" si="0"/>
        <v>1069629.1666666665</v>
      </c>
    </row>
    <row r="12" spans="1:7" x14ac:dyDescent="0.2">
      <c r="A12" s="48"/>
      <c r="B12" s="25" t="s">
        <v>11</v>
      </c>
      <c r="C12" s="32">
        <f>C11-D11</f>
        <v>108500000</v>
      </c>
      <c r="D12" s="26">
        <v>2932432</v>
      </c>
      <c r="E12" s="27">
        <f>E11</f>
        <v>3.9</v>
      </c>
      <c r="F12" s="29">
        <f>C12*E12/100/360*91</f>
        <v>1069629.1666666665</v>
      </c>
      <c r="G12" s="30">
        <f t="shared" si="0"/>
        <v>4002061.1666666665</v>
      </c>
    </row>
    <row r="13" spans="1:7" x14ac:dyDescent="0.2">
      <c r="A13" s="49"/>
      <c r="B13" s="25" t="s">
        <v>12</v>
      </c>
      <c r="C13" s="32">
        <f>C12-D12</f>
        <v>105567568</v>
      </c>
      <c r="D13" s="26">
        <v>2932432</v>
      </c>
      <c r="E13" s="27">
        <f>E12</f>
        <v>3.9</v>
      </c>
      <c r="F13" s="29">
        <f>C13*E13/100/360*92</f>
        <v>1052156.7610666666</v>
      </c>
      <c r="G13" s="30">
        <f t="shared" si="0"/>
        <v>3984588.7610666668</v>
      </c>
    </row>
    <row r="14" spans="1:7" x14ac:dyDescent="0.2">
      <c r="A14" s="50" t="s">
        <v>13</v>
      </c>
      <c r="B14" s="51"/>
      <c r="C14" s="32"/>
      <c r="D14" s="33">
        <f>SUM(D10:D13)</f>
        <v>5864864</v>
      </c>
      <c r="E14" s="34"/>
      <c r="F14" s="35">
        <f>SUM(F10:F13)</f>
        <v>4249290.0943999998</v>
      </c>
      <c r="G14" s="44">
        <f t="shared" si="0"/>
        <v>10114154.0944</v>
      </c>
    </row>
    <row r="15" spans="1:7" x14ac:dyDescent="0.2">
      <c r="A15" s="47">
        <v>2022</v>
      </c>
      <c r="B15" s="24" t="s">
        <v>9</v>
      </c>
      <c r="C15" s="32">
        <f>C13-D13</f>
        <v>102635136</v>
      </c>
      <c r="D15" s="26">
        <v>2932432</v>
      </c>
      <c r="E15" s="27">
        <f>E13</f>
        <v>3.9</v>
      </c>
      <c r="F15" s="29">
        <f>C15*E15/100/360*90</f>
        <v>1000692.576</v>
      </c>
      <c r="G15" s="30">
        <f t="shared" si="0"/>
        <v>3933124.5759999999</v>
      </c>
    </row>
    <row r="16" spans="1:7" x14ac:dyDescent="0.2">
      <c r="A16" s="48"/>
      <c r="B16" s="25" t="s">
        <v>10</v>
      </c>
      <c r="C16" s="32">
        <f>C15-D15</f>
        <v>99702704</v>
      </c>
      <c r="D16" s="26">
        <v>2932432</v>
      </c>
      <c r="E16" s="27">
        <f>E15</f>
        <v>3.9</v>
      </c>
      <c r="F16" s="29">
        <f>C16*E16/100/360*91</f>
        <v>982902.49026666663</v>
      </c>
      <c r="G16" s="30">
        <f t="shared" si="0"/>
        <v>3915334.4902666667</v>
      </c>
    </row>
    <row r="17" spans="1:7" x14ac:dyDescent="0.2">
      <c r="A17" s="48"/>
      <c r="B17" s="25" t="s">
        <v>11</v>
      </c>
      <c r="C17" s="32">
        <f>C16-D16</f>
        <v>96770272</v>
      </c>
      <c r="D17" s="26">
        <v>2932432</v>
      </c>
      <c r="E17" s="27">
        <f>E16</f>
        <v>3.9</v>
      </c>
      <c r="F17" s="29">
        <f>C17*E17/100/360*91</f>
        <v>953993.59813333326</v>
      </c>
      <c r="G17" s="30">
        <f t="shared" si="0"/>
        <v>3886425.598133333</v>
      </c>
    </row>
    <row r="18" spans="1:7" x14ac:dyDescent="0.2">
      <c r="A18" s="49"/>
      <c r="B18" s="25" t="s">
        <v>12</v>
      </c>
      <c r="C18" s="32">
        <f>C17-D17</f>
        <v>93837840</v>
      </c>
      <c r="D18" s="26">
        <v>2932432</v>
      </c>
      <c r="E18" s="27">
        <f>E17</f>
        <v>3.9</v>
      </c>
      <c r="F18" s="29">
        <f>C18*E18/100/360*92</f>
        <v>935250.47199999995</v>
      </c>
      <c r="G18" s="30">
        <f t="shared" si="0"/>
        <v>3867682.4720000001</v>
      </c>
    </row>
    <row r="19" spans="1:7" x14ac:dyDescent="0.2">
      <c r="A19" s="50" t="s">
        <v>13</v>
      </c>
      <c r="B19" s="51"/>
      <c r="C19" s="32"/>
      <c r="D19" s="33">
        <f>SUM(D15:D18)</f>
        <v>11729728</v>
      </c>
      <c r="E19" s="34"/>
      <c r="F19" s="35">
        <f>SUM(F15:F18)</f>
        <v>3872839.1364000002</v>
      </c>
      <c r="G19" s="44">
        <f t="shared" si="0"/>
        <v>15602567.136399999</v>
      </c>
    </row>
    <row r="20" spans="1:7" x14ac:dyDescent="0.2">
      <c r="A20" s="47">
        <v>2023</v>
      </c>
      <c r="B20" s="24" t="s">
        <v>9</v>
      </c>
      <c r="C20" s="32">
        <f>C18-D18</f>
        <v>90905408</v>
      </c>
      <c r="D20" s="26">
        <v>2932432</v>
      </c>
      <c r="E20" s="27">
        <f>E18</f>
        <v>3.9</v>
      </c>
      <c r="F20" s="29">
        <f>C20*E20/100/360*90</f>
        <v>886327.728</v>
      </c>
      <c r="G20" s="30">
        <f t="shared" si="0"/>
        <v>3818759.7280000001</v>
      </c>
    </row>
    <row r="21" spans="1:7" x14ac:dyDescent="0.2">
      <c r="A21" s="48"/>
      <c r="B21" s="25" t="s">
        <v>10</v>
      </c>
      <c r="C21" s="32">
        <f>C20-D18</f>
        <v>87972976</v>
      </c>
      <c r="D21" s="26">
        <v>2932432</v>
      </c>
      <c r="E21" s="27">
        <f>E20</f>
        <v>3.9</v>
      </c>
      <c r="F21" s="29">
        <f>C21*E21/100/360*91</f>
        <v>867266.92173333326</v>
      </c>
      <c r="G21" s="30">
        <f t="shared" si="0"/>
        <v>3799698.9217333333</v>
      </c>
    </row>
    <row r="22" spans="1:7" x14ac:dyDescent="0.2">
      <c r="A22" s="48"/>
      <c r="B22" s="25" t="s">
        <v>11</v>
      </c>
      <c r="C22" s="32">
        <f>C21-D21</f>
        <v>85040544</v>
      </c>
      <c r="D22" s="26">
        <v>2932432</v>
      </c>
      <c r="E22" s="27">
        <f>E21</f>
        <v>3.9</v>
      </c>
      <c r="F22" s="29">
        <f>C22*E22/100/360*91</f>
        <v>838358.02959999978</v>
      </c>
      <c r="G22" s="30">
        <f t="shared" si="0"/>
        <v>3770790.0296</v>
      </c>
    </row>
    <row r="23" spans="1:7" x14ac:dyDescent="0.2">
      <c r="A23" s="49"/>
      <c r="B23" s="25" t="s">
        <v>12</v>
      </c>
      <c r="C23" s="32">
        <f>C22-D22</f>
        <v>82108112</v>
      </c>
      <c r="D23" s="26">
        <v>2932432</v>
      </c>
      <c r="E23" s="27">
        <f>E22</f>
        <v>3.9</v>
      </c>
      <c r="F23" s="29">
        <f>C23*E23/100/360*92</f>
        <v>818344.18293333333</v>
      </c>
      <c r="G23" s="30">
        <f t="shared" si="0"/>
        <v>3750776.1829333333</v>
      </c>
    </row>
    <row r="24" spans="1:7" x14ac:dyDescent="0.2">
      <c r="A24" s="50" t="s">
        <v>13</v>
      </c>
      <c r="B24" s="51"/>
      <c r="C24" s="32"/>
      <c r="D24" s="33">
        <f>SUM(D20:D23)</f>
        <v>11729728</v>
      </c>
      <c r="E24" s="34"/>
      <c r="F24" s="35">
        <f>SUM(F20:F23)</f>
        <v>3410296.8622666663</v>
      </c>
      <c r="G24" s="44">
        <f t="shared" si="0"/>
        <v>15140024.862266667</v>
      </c>
    </row>
    <row r="25" spans="1:7" x14ac:dyDescent="0.2">
      <c r="A25" s="52">
        <v>2024</v>
      </c>
      <c r="B25" s="2" t="s">
        <v>9</v>
      </c>
      <c r="C25" s="7">
        <f>C23-D23</f>
        <v>79175680</v>
      </c>
      <c r="D25" s="3">
        <v>2932432</v>
      </c>
      <c r="E25" s="20">
        <f>E23</f>
        <v>3.9</v>
      </c>
      <c r="F25" s="5">
        <f>C25*E25/100/360*90</f>
        <v>771962.88</v>
      </c>
      <c r="G25" s="8">
        <f t="shared" si="0"/>
        <v>3704394.88</v>
      </c>
    </row>
    <row r="26" spans="1:7" x14ac:dyDescent="0.2">
      <c r="A26" s="53"/>
      <c r="B26" s="6" t="s">
        <v>10</v>
      </c>
      <c r="C26" s="7">
        <f>C25-D25</f>
        <v>76243248</v>
      </c>
      <c r="D26" s="3">
        <v>2932432</v>
      </c>
      <c r="E26" s="20">
        <f>E25</f>
        <v>3.9</v>
      </c>
      <c r="F26" s="5">
        <f>C26*E26/100/360*91</f>
        <v>751631.35320000001</v>
      </c>
      <c r="G26" s="8">
        <f t="shared" si="0"/>
        <v>3684063.3531999998</v>
      </c>
    </row>
    <row r="27" spans="1:7" x14ac:dyDescent="0.2">
      <c r="A27" s="53"/>
      <c r="B27" s="6" t="s">
        <v>11</v>
      </c>
      <c r="C27" s="7">
        <f>C26-D26</f>
        <v>73310816</v>
      </c>
      <c r="D27" s="3">
        <v>2932432</v>
      </c>
      <c r="E27" s="20">
        <f>E26</f>
        <v>3.9</v>
      </c>
      <c r="F27" s="5">
        <f>C27*E27/100/360*91</f>
        <v>722722.46106666652</v>
      </c>
      <c r="G27" s="8">
        <f t="shared" si="0"/>
        <v>3655154.4610666665</v>
      </c>
    </row>
    <row r="28" spans="1:7" x14ac:dyDescent="0.2">
      <c r="A28" s="54"/>
      <c r="B28" s="6" t="s">
        <v>12</v>
      </c>
      <c r="C28" s="7">
        <f>C27-D27</f>
        <v>70378384</v>
      </c>
      <c r="D28" s="3">
        <v>2932432</v>
      </c>
      <c r="E28" s="20">
        <f>E27</f>
        <v>3.9</v>
      </c>
      <c r="F28" s="5">
        <f>C28*E28/100/360*92</f>
        <v>701437.89386666659</v>
      </c>
      <c r="G28" s="8">
        <f t="shared" si="0"/>
        <v>3633869.8938666666</v>
      </c>
    </row>
    <row r="29" spans="1:7" x14ac:dyDescent="0.2">
      <c r="A29" s="18"/>
      <c r="B29" s="19"/>
      <c r="C29" s="7"/>
      <c r="D29" s="9">
        <f>SUM(D25:D28)</f>
        <v>11729728</v>
      </c>
      <c r="E29" s="21"/>
      <c r="F29" s="10">
        <f>SUM(F25:F28)</f>
        <v>2947754.5881333333</v>
      </c>
      <c r="G29" s="11">
        <f t="shared" si="0"/>
        <v>14677482.588133333</v>
      </c>
    </row>
    <row r="30" spans="1:7" x14ac:dyDescent="0.2">
      <c r="A30" s="52">
        <v>2025</v>
      </c>
      <c r="B30" s="2" t="s">
        <v>9</v>
      </c>
      <c r="C30" s="7">
        <f>C28-D28</f>
        <v>67445952</v>
      </c>
      <c r="D30" s="3">
        <v>2932432</v>
      </c>
      <c r="E30" s="20">
        <f>E28</f>
        <v>3.9</v>
      </c>
      <c r="F30" s="5">
        <f>C30*E30/100/360*90</f>
        <v>657598.03200000001</v>
      </c>
      <c r="G30" s="8">
        <f t="shared" si="0"/>
        <v>3590030.0320000001</v>
      </c>
    </row>
    <row r="31" spans="1:7" x14ac:dyDescent="0.2">
      <c r="A31" s="53"/>
      <c r="B31" s="6" t="s">
        <v>10</v>
      </c>
      <c r="C31" s="7">
        <f>C30-D30</f>
        <v>64513520</v>
      </c>
      <c r="D31" s="3">
        <v>2932432</v>
      </c>
      <c r="E31" s="20">
        <f>E30</f>
        <v>3.9</v>
      </c>
      <c r="F31" s="5">
        <f>C31*E31/100/360*91</f>
        <v>635995.78466666664</v>
      </c>
      <c r="G31" s="8">
        <f t="shared" si="0"/>
        <v>3568427.7846666668</v>
      </c>
    </row>
    <row r="32" spans="1:7" x14ac:dyDescent="0.2">
      <c r="A32" s="53"/>
      <c r="B32" s="6" t="s">
        <v>11</v>
      </c>
      <c r="C32" s="7">
        <f>C31-D31</f>
        <v>61581088</v>
      </c>
      <c r="D32" s="3">
        <v>2932432</v>
      </c>
      <c r="E32" s="20">
        <f>E31</f>
        <v>3.9</v>
      </c>
      <c r="F32" s="5">
        <f>C32*E32/100/360*91</f>
        <v>607086.89253333339</v>
      </c>
      <c r="G32" s="8">
        <f t="shared" si="0"/>
        <v>3539518.8925333335</v>
      </c>
    </row>
    <row r="33" spans="1:7" x14ac:dyDescent="0.2">
      <c r="A33" s="54"/>
      <c r="B33" s="6" t="s">
        <v>12</v>
      </c>
      <c r="C33" s="7">
        <f>C32-D32</f>
        <v>58648656</v>
      </c>
      <c r="D33" s="3">
        <v>2932432</v>
      </c>
      <c r="E33" s="20">
        <f>E32</f>
        <v>3.9</v>
      </c>
      <c r="F33" s="5">
        <f>C33*E33/100/360*92</f>
        <v>584531.60480000009</v>
      </c>
      <c r="G33" s="8">
        <f t="shared" si="0"/>
        <v>3516963.6047999999</v>
      </c>
    </row>
    <row r="34" spans="1:7" x14ac:dyDescent="0.2">
      <c r="A34" s="18"/>
      <c r="B34" s="19"/>
      <c r="C34" s="7"/>
      <c r="D34" s="9">
        <f>SUM(D30:D33)</f>
        <v>11729728</v>
      </c>
      <c r="E34" s="21"/>
      <c r="F34" s="10">
        <f>SUM(F30:F33)</f>
        <v>2485212.3140000002</v>
      </c>
      <c r="G34" s="11">
        <f t="shared" si="0"/>
        <v>14214940.313999999</v>
      </c>
    </row>
    <row r="35" spans="1:7" x14ac:dyDescent="0.2">
      <c r="A35" s="52">
        <v>2026</v>
      </c>
      <c r="B35" s="2" t="s">
        <v>9</v>
      </c>
      <c r="C35" s="7">
        <f>C33-D33</f>
        <v>55716224</v>
      </c>
      <c r="D35" s="3">
        <v>2932432</v>
      </c>
      <c r="E35" s="20">
        <f>E33</f>
        <v>3.9</v>
      </c>
      <c r="F35" s="5">
        <f>C35*E35/100/360*90</f>
        <v>543233.18400000001</v>
      </c>
      <c r="G35" s="8">
        <f t="shared" si="0"/>
        <v>3475665.1839999999</v>
      </c>
    </row>
    <row r="36" spans="1:7" x14ac:dyDescent="0.2">
      <c r="A36" s="53"/>
      <c r="B36" s="6" t="s">
        <v>10</v>
      </c>
      <c r="C36" s="7">
        <f>C35-D35</f>
        <v>52783792</v>
      </c>
      <c r="D36" s="3">
        <v>2932432</v>
      </c>
      <c r="E36" s="20">
        <f>E35</f>
        <v>3.9</v>
      </c>
      <c r="F36" s="5">
        <f>C36*E36/100/360*91</f>
        <v>520360.21613333328</v>
      </c>
      <c r="G36" s="8">
        <f t="shared" si="0"/>
        <v>3452792.2161333333</v>
      </c>
    </row>
    <row r="37" spans="1:7" x14ac:dyDescent="0.2">
      <c r="A37" s="53"/>
      <c r="B37" s="6" t="s">
        <v>11</v>
      </c>
      <c r="C37" s="7">
        <f>C36-D36</f>
        <v>49851360</v>
      </c>
      <c r="D37" s="3">
        <v>2932432</v>
      </c>
      <c r="E37" s="20">
        <f>E36</f>
        <v>3.9</v>
      </c>
      <c r="F37" s="5">
        <f>C37*E37/100/360*91</f>
        <v>491451.32400000002</v>
      </c>
      <c r="G37" s="8">
        <f t="shared" si="0"/>
        <v>3423883.324</v>
      </c>
    </row>
    <row r="38" spans="1:7" x14ac:dyDescent="0.2">
      <c r="A38" s="54"/>
      <c r="B38" s="6" t="s">
        <v>12</v>
      </c>
      <c r="C38" s="7">
        <f>C37-D37</f>
        <v>46918928</v>
      </c>
      <c r="D38" s="3">
        <v>2932432</v>
      </c>
      <c r="E38" s="20">
        <f>E37</f>
        <v>3.9</v>
      </c>
      <c r="F38" s="5">
        <f>C38*E38/100/360*92</f>
        <v>467625.31573333329</v>
      </c>
      <c r="G38" s="8">
        <f t="shared" si="0"/>
        <v>3400057.3157333331</v>
      </c>
    </row>
    <row r="39" spans="1:7" x14ac:dyDescent="0.2">
      <c r="A39" s="18"/>
      <c r="B39" s="19"/>
      <c r="C39" s="7"/>
      <c r="D39" s="9">
        <f>SUM(D35:D38)</f>
        <v>11729728</v>
      </c>
      <c r="E39" s="21"/>
      <c r="F39" s="10">
        <f>SUM(F35:F38)</f>
        <v>2022670.0398666665</v>
      </c>
      <c r="G39" s="11">
        <f t="shared" si="0"/>
        <v>13752398.039866667</v>
      </c>
    </row>
    <row r="40" spans="1:7" x14ac:dyDescent="0.2">
      <c r="A40" s="52">
        <v>2027</v>
      </c>
      <c r="B40" s="2" t="s">
        <v>9</v>
      </c>
      <c r="C40" s="7">
        <f>C38-D38</f>
        <v>43986496</v>
      </c>
      <c r="D40" s="3">
        <v>2932432</v>
      </c>
      <c r="E40" s="20">
        <f>E38</f>
        <v>3.9</v>
      </c>
      <c r="F40" s="5">
        <f>C40*E40/100/360*90</f>
        <v>428868.33600000001</v>
      </c>
      <c r="G40" s="8">
        <f t="shared" si="0"/>
        <v>3361300.3360000001</v>
      </c>
    </row>
    <row r="41" spans="1:7" x14ac:dyDescent="0.2">
      <c r="A41" s="53"/>
      <c r="B41" s="6" t="s">
        <v>10</v>
      </c>
      <c r="C41" s="7">
        <f>C40-D40</f>
        <v>41054064</v>
      </c>
      <c r="D41" s="3">
        <v>2932432</v>
      </c>
      <c r="E41" s="20">
        <f>E40</f>
        <v>3.9</v>
      </c>
      <c r="F41" s="5">
        <f>C41*E41/100/360*91</f>
        <v>404724.64760000003</v>
      </c>
      <c r="G41" s="8">
        <f t="shared" si="0"/>
        <v>3337156.6475999998</v>
      </c>
    </row>
    <row r="42" spans="1:7" x14ac:dyDescent="0.2">
      <c r="A42" s="53"/>
      <c r="B42" s="6" t="s">
        <v>11</v>
      </c>
      <c r="C42" s="7">
        <f>C41-D41</f>
        <v>38121632</v>
      </c>
      <c r="D42" s="3">
        <v>2932432</v>
      </c>
      <c r="E42" s="20">
        <f>E41</f>
        <v>3.9</v>
      </c>
      <c r="F42" s="5">
        <f>C42*E42/100/360*91</f>
        <v>375815.75546666665</v>
      </c>
      <c r="G42" s="8">
        <f t="shared" ref="G42:G60" si="1">D42+F42</f>
        <v>3308247.7554666665</v>
      </c>
    </row>
    <row r="43" spans="1:7" x14ac:dyDescent="0.2">
      <c r="A43" s="54"/>
      <c r="B43" s="6" t="s">
        <v>12</v>
      </c>
      <c r="C43" s="7">
        <f>C42-D42</f>
        <v>35189200</v>
      </c>
      <c r="D43" s="3">
        <v>2932432</v>
      </c>
      <c r="E43" s="20">
        <f>E42</f>
        <v>3.9</v>
      </c>
      <c r="F43" s="5">
        <f>C43*E43/100/360*92</f>
        <v>350719.02666666667</v>
      </c>
      <c r="G43" s="8">
        <f t="shared" si="1"/>
        <v>3283151.0266666668</v>
      </c>
    </row>
    <row r="44" spans="1:7" x14ac:dyDescent="0.2">
      <c r="A44" s="18"/>
      <c r="B44" s="19"/>
      <c r="C44" s="7"/>
      <c r="D44" s="9">
        <f>SUM(D40:D43)</f>
        <v>11729728</v>
      </c>
      <c r="E44" s="21"/>
      <c r="F44" s="10">
        <f>SUM(F40:F43)</f>
        <v>1560127.7657333333</v>
      </c>
      <c r="G44" s="11">
        <f t="shared" si="1"/>
        <v>13289855.765733333</v>
      </c>
    </row>
    <row r="45" spans="1:7" x14ac:dyDescent="0.2">
      <c r="A45" s="52">
        <v>2028</v>
      </c>
      <c r="B45" s="2" t="s">
        <v>9</v>
      </c>
      <c r="C45" s="7">
        <f>C43-D43</f>
        <v>32256768</v>
      </c>
      <c r="D45" s="3">
        <v>2932432</v>
      </c>
      <c r="E45" s="20">
        <f>E43</f>
        <v>3.9</v>
      </c>
      <c r="F45" s="5">
        <f>C45*E45/100/360*90</f>
        <v>314503.48800000001</v>
      </c>
      <c r="G45" s="8">
        <f t="shared" si="1"/>
        <v>3246935.4879999999</v>
      </c>
    </row>
    <row r="46" spans="1:7" x14ac:dyDescent="0.2">
      <c r="A46" s="53"/>
      <c r="B46" s="6" t="s">
        <v>10</v>
      </c>
      <c r="C46" s="7">
        <f>C45-D45</f>
        <v>29324336</v>
      </c>
      <c r="D46" s="3">
        <v>2932432</v>
      </c>
      <c r="E46" s="20">
        <f>E45</f>
        <v>3.9</v>
      </c>
      <c r="F46" s="5">
        <f>C46*E46/100/360*91</f>
        <v>289089.07906666666</v>
      </c>
      <c r="G46" s="8">
        <f t="shared" si="1"/>
        <v>3221521.0790666668</v>
      </c>
    </row>
    <row r="47" spans="1:7" x14ac:dyDescent="0.2">
      <c r="A47" s="53"/>
      <c r="B47" s="6" t="s">
        <v>11</v>
      </c>
      <c r="C47" s="7">
        <f>C46-D46</f>
        <v>26391904</v>
      </c>
      <c r="D47" s="3">
        <v>2932432</v>
      </c>
      <c r="E47" s="20">
        <f>E46</f>
        <v>3.9</v>
      </c>
      <c r="F47" s="5">
        <f>C47*E47/100/360*91</f>
        <v>260180.18693333332</v>
      </c>
      <c r="G47" s="8">
        <f t="shared" si="1"/>
        <v>3192612.1869333335</v>
      </c>
    </row>
    <row r="48" spans="1:7" x14ac:dyDescent="0.2">
      <c r="A48" s="54"/>
      <c r="B48" s="6" t="s">
        <v>12</v>
      </c>
      <c r="C48" s="7">
        <f>C47-D47</f>
        <v>23459472</v>
      </c>
      <c r="D48" s="3">
        <v>2932432</v>
      </c>
      <c r="E48" s="20">
        <f>E47</f>
        <v>3.9</v>
      </c>
      <c r="F48" s="5">
        <f>C48*E48/100/360*92</f>
        <v>233812.73759999999</v>
      </c>
      <c r="G48" s="8">
        <f t="shared" si="1"/>
        <v>3166244.7376000001</v>
      </c>
    </row>
    <row r="49" spans="1:7" x14ac:dyDescent="0.2">
      <c r="A49" s="18"/>
      <c r="B49" s="19"/>
      <c r="C49" s="7"/>
      <c r="D49" s="9">
        <f>SUM(D45:D48)</f>
        <v>11729728</v>
      </c>
      <c r="E49" s="21"/>
      <c r="F49" s="10">
        <f>SUM(F45:F48)</f>
        <v>1097585.4915999998</v>
      </c>
      <c r="G49" s="11">
        <f t="shared" si="1"/>
        <v>12827313.491599999</v>
      </c>
    </row>
    <row r="50" spans="1:7" x14ac:dyDescent="0.2">
      <c r="A50" s="52">
        <v>2029</v>
      </c>
      <c r="B50" s="2" t="s">
        <v>9</v>
      </c>
      <c r="C50" s="7">
        <f>C48-D48</f>
        <v>20527040</v>
      </c>
      <c r="D50" s="3">
        <v>2932432</v>
      </c>
      <c r="E50" s="20">
        <f>E48</f>
        <v>3.9</v>
      </c>
      <c r="F50" s="5">
        <f>C50*E50/100/360*90</f>
        <v>200138.64</v>
      </c>
      <c r="G50" s="8">
        <f t="shared" si="1"/>
        <v>3132570.64</v>
      </c>
    </row>
    <row r="51" spans="1:7" x14ac:dyDescent="0.2">
      <c r="A51" s="53"/>
      <c r="B51" s="6" t="s">
        <v>10</v>
      </c>
      <c r="C51" s="7">
        <f>C50-D50</f>
        <v>17594608</v>
      </c>
      <c r="D51" s="3">
        <v>2932432</v>
      </c>
      <c r="E51" s="20">
        <f>E50</f>
        <v>3.9</v>
      </c>
      <c r="F51" s="5">
        <f>C51*E51/100/360*91</f>
        <v>173453.51053333335</v>
      </c>
      <c r="G51" s="8">
        <f t="shared" si="1"/>
        <v>3105885.5105333333</v>
      </c>
    </row>
    <row r="52" spans="1:7" x14ac:dyDescent="0.2">
      <c r="A52" s="53"/>
      <c r="B52" s="6" t="s">
        <v>11</v>
      </c>
      <c r="C52" s="7">
        <f>C51-D51</f>
        <v>14662176</v>
      </c>
      <c r="D52" s="3">
        <v>2932432</v>
      </c>
      <c r="E52" s="20">
        <f>E51</f>
        <v>3.9</v>
      </c>
      <c r="F52" s="5">
        <f>C52*E52/100/360*91</f>
        <v>144544.61840000001</v>
      </c>
      <c r="G52" s="8">
        <f t="shared" si="1"/>
        <v>3076976.6184</v>
      </c>
    </row>
    <row r="53" spans="1:7" x14ac:dyDescent="0.2">
      <c r="A53" s="54"/>
      <c r="B53" s="6" t="s">
        <v>12</v>
      </c>
      <c r="C53" s="7">
        <f>C52-D52</f>
        <v>11729744</v>
      </c>
      <c r="D53" s="3">
        <v>2932432</v>
      </c>
      <c r="E53" s="20">
        <f>E52</f>
        <v>3.9</v>
      </c>
      <c r="F53" s="5">
        <f>C53*E53/100/360*92</f>
        <v>116906.44853333333</v>
      </c>
      <c r="G53" s="8">
        <f t="shared" si="1"/>
        <v>3049338.4485333334</v>
      </c>
    </row>
    <row r="54" spans="1:7" x14ac:dyDescent="0.2">
      <c r="A54" s="18"/>
      <c r="B54" s="19"/>
      <c r="C54" s="7"/>
      <c r="D54" s="9">
        <f>SUM(D50:D53)</f>
        <v>11729728</v>
      </c>
      <c r="E54" s="21"/>
      <c r="F54" s="10">
        <f>SUM(F50:F53)</f>
        <v>635043.21746666671</v>
      </c>
      <c r="G54" s="11">
        <f t="shared" si="1"/>
        <v>12364771.217466667</v>
      </c>
    </row>
    <row r="55" spans="1:7" x14ac:dyDescent="0.2">
      <c r="A55" s="52">
        <v>2030</v>
      </c>
      <c r="B55" s="2" t="s">
        <v>9</v>
      </c>
      <c r="C55" s="7">
        <f>C53-D53</f>
        <v>8797312</v>
      </c>
      <c r="D55" s="3">
        <v>2932432</v>
      </c>
      <c r="E55" s="20">
        <f>E53</f>
        <v>3.9</v>
      </c>
      <c r="F55" s="5">
        <f>C55*E55/100/360*90</f>
        <v>85773.791999999987</v>
      </c>
      <c r="G55" s="8">
        <f t="shared" si="1"/>
        <v>3018205.7919999999</v>
      </c>
    </row>
    <row r="56" spans="1:7" x14ac:dyDescent="0.2">
      <c r="A56" s="53"/>
      <c r="B56" s="6" t="s">
        <v>10</v>
      </c>
      <c r="C56" s="7">
        <f>C55-D55</f>
        <v>5864880</v>
      </c>
      <c r="D56" s="3">
        <v>2932432</v>
      </c>
      <c r="E56" s="20">
        <f>E55</f>
        <v>3.9</v>
      </c>
      <c r="F56" s="5">
        <f>C56*E56/100/360*91</f>
        <v>57817.941999999995</v>
      </c>
      <c r="G56" s="8">
        <f t="shared" si="1"/>
        <v>2990249.9419999998</v>
      </c>
    </row>
    <row r="57" spans="1:7" x14ac:dyDescent="0.2">
      <c r="A57" s="53"/>
      <c r="B57" s="6" t="s">
        <v>11</v>
      </c>
      <c r="C57" s="7">
        <f>C56-D56</f>
        <v>2932448</v>
      </c>
      <c r="D57" s="3">
        <v>2932448</v>
      </c>
      <c r="E57" s="20">
        <f>E56</f>
        <v>3.9</v>
      </c>
      <c r="F57" s="5">
        <f>C57*E57/100/360*91</f>
        <v>28909.049866666668</v>
      </c>
      <c r="G57" s="8">
        <f t="shared" si="1"/>
        <v>2961357.0498666666</v>
      </c>
    </row>
    <row r="58" spans="1:7" x14ac:dyDescent="0.2">
      <c r="A58" s="54"/>
      <c r="B58" s="6" t="s">
        <v>12</v>
      </c>
      <c r="C58" s="7">
        <f>C57-D57</f>
        <v>0</v>
      </c>
      <c r="D58" s="3">
        <v>0</v>
      </c>
      <c r="E58" s="20">
        <f>E57</f>
        <v>3.9</v>
      </c>
      <c r="F58" s="5">
        <f>C58*E58/100/360*92</f>
        <v>0</v>
      </c>
      <c r="G58" s="8">
        <f t="shared" si="1"/>
        <v>0</v>
      </c>
    </row>
    <row r="59" spans="1:7" ht="13.5" thickBot="1" x14ac:dyDescent="0.25">
      <c r="A59" s="18"/>
      <c r="B59" s="19"/>
      <c r="C59" s="7"/>
      <c r="D59" s="9">
        <f>SUM(D55:D58)</f>
        <v>8797312</v>
      </c>
      <c r="E59" s="21"/>
      <c r="F59" s="10">
        <f>SUM(F55:F58)</f>
        <v>172500.78386666666</v>
      </c>
      <c r="G59" s="11">
        <f t="shared" si="1"/>
        <v>8969812.7838666663</v>
      </c>
    </row>
    <row r="60" spans="1:7" ht="13.5" thickBot="1" x14ac:dyDescent="0.25">
      <c r="A60" s="45" t="s">
        <v>14</v>
      </c>
      <c r="B60" s="46"/>
      <c r="C60" s="12"/>
      <c r="D60" s="13">
        <f>D14+D19+D24+D29+D34+D39+D44+D49+D54+D59</f>
        <v>108500000</v>
      </c>
      <c r="E60" s="14"/>
      <c r="F60" s="15">
        <f>+F14+F19+F24+F29+F34+F39+F44+F49+F54+F59</f>
        <v>22453320.293733336</v>
      </c>
      <c r="G60" s="16">
        <f t="shared" si="1"/>
        <v>130953320.29373333</v>
      </c>
    </row>
  </sheetData>
  <mergeCells count="27">
    <mergeCell ref="A25:A28"/>
    <mergeCell ref="A30:A33"/>
    <mergeCell ref="A60:B60"/>
    <mergeCell ref="A35:A38"/>
    <mergeCell ref="A40:A43"/>
    <mergeCell ref="A45:A48"/>
    <mergeCell ref="A50:A53"/>
    <mergeCell ref="A55:A58"/>
    <mergeCell ref="A24:B24"/>
    <mergeCell ref="F7:F9"/>
    <mergeCell ref="G7:G9"/>
    <mergeCell ref="A8:A9"/>
    <mergeCell ref="B8:B9"/>
    <mergeCell ref="A7:B7"/>
    <mergeCell ref="C7:C9"/>
    <mergeCell ref="D7:D9"/>
    <mergeCell ref="E7:E8"/>
    <mergeCell ref="A10:A13"/>
    <mergeCell ref="A14:B14"/>
    <mergeCell ref="A15:A18"/>
    <mergeCell ref="A19:B19"/>
    <mergeCell ref="A20:A23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Célhitel1</vt:lpstr>
      <vt:lpstr>Célhitel2</vt:lpstr>
      <vt:lpstr>Célhitel1!Nyomtatási_terület</vt:lpstr>
    </vt:vector>
  </TitlesOfParts>
  <Company>OTP Bank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ForgacsG</dc:creator>
  <cp:lastModifiedBy>Bősz Ágnes Virág</cp:lastModifiedBy>
  <cp:lastPrinted>2016-09-28T06:17:14Z</cp:lastPrinted>
  <dcterms:created xsi:type="dcterms:W3CDTF">2005-07-05T14:39:02Z</dcterms:created>
  <dcterms:modified xsi:type="dcterms:W3CDTF">2024-08-27T14:28:00Z</dcterms:modified>
</cp:coreProperties>
</file>