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P:\1_ÖNKORMÁNYZAT\2025\Képviselő-testület 2025\05 15 RK rendészeti társulás\"/>
    </mc:Choice>
  </mc:AlternateContent>
  <xr:revisionPtr revIDLastSave="0" documentId="8_{F44DA028-A042-43C0-9EBA-8BD1D30A3848}" xr6:coauthVersionLast="47" xr6:coauthVersionMax="47" xr10:uidLastSave="{00000000-0000-0000-0000-000000000000}"/>
  <bookViews>
    <workbookView xWindow="-110" yWindow="-110" windowWidth="19420" windowHeight="10300" activeTab="1" xr2:uid="{A55F999B-0AB8-44B2-B859-EF200A8FF411}"/>
  </bookViews>
  <sheets>
    <sheet name="2026" sheetId="1" r:id="rId1"/>
    <sheet name="2027" sheetId="2" r:id="rId2"/>
    <sheet name="Lakosságszám"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2" l="1"/>
  <c r="D5" i="1"/>
  <c r="D12" i="1"/>
  <c r="K9" i="3"/>
  <c r="K4" i="3"/>
  <c r="K5" i="3"/>
  <c r="K6" i="3"/>
  <c r="K7" i="3"/>
  <c r="K8" i="3"/>
  <c r="K3" i="3"/>
  <c r="G9" i="3"/>
  <c r="H9" i="3"/>
  <c r="I9" i="3"/>
  <c r="H26" i="2"/>
  <c r="H22" i="2"/>
  <c r="H21" i="2"/>
  <c r="H19" i="2"/>
  <c r="H18" i="2"/>
  <c r="H17" i="2"/>
  <c r="H16" i="2"/>
  <c r="H24" i="2" s="1"/>
  <c r="H10" i="2"/>
  <c r="H9" i="2"/>
  <c r="H13" i="2" s="1"/>
  <c r="H8" i="2"/>
  <c r="H6" i="2"/>
  <c r="H5" i="2"/>
  <c r="H12" i="2" s="1"/>
  <c r="D29" i="1"/>
  <c r="H28" i="1"/>
  <c r="H25" i="1"/>
  <c r="H29" i="1" s="1"/>
  <c r="H22" i="1"/>
  <c r="H21" i="1"/>
  <c r="H19" i="1"/>
  <c r="H18" i="1"/>
  <c r="H17" i="1"/>
  <c r="H16" i="1"/>
  <c r="H10" i="1"/>
  <c r="H9" i="1"/>
  <c r="H13" i="1" s="1"/>
  <c r="H8" i="1"/>
  <c r="H6" i="1"/>
  <c r="H5" i="1"/>
  <c r="H11" i="2" l="1"/>
  <c r="H27" i="2" s="1"/>
  <c r="H14" i="2"/>
  <c r="H24" i="1"/>
  <c r="H11" i="1"/>
  <c r="H12" i="1"/>
  <c r="H14" i="1" s="1"/>
  <c r="D11" i="2" l="1"/>
  <c r="D10" i="2"/>
  <c r="D6" i="2"/>
  <c r="D7" i="2"/>
  <c r="D8" i="2"/>
  <c r="D9" i="2"/>
  <c r="H30" i="1"/>
  <c r="D2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Varga János</author>
    <author>Központi Adatfeldolgozó és Választási Hivatal</author>
  </authors>
  <commentList>
    <comment ref="F2" authorId="0" shapeId="0" xr:uid="{C4EFF0D6-7C06-4F0A-B7EF-E8F09BB01ADA}">
      <text>
        <r>
          <rPr>
            <b/>
            <sz val="10"/>
            <color indexed="81"/>
            <rFont val="Arial"/>
            <family val="2"/>
            <charset val="238"/>
          </rPr>
          <t xml:space="preserve">Település típusa:
       </t>
        </r>
        <r>
          <rPr>
            <sz val="10"/>
            <color indexed="81"/>
            <rFont val="Arial"/>
            <family val="2"/>
            <charset val="238"/>
          </rPr>
          <t xml:space="preserve"> 1=fővárosi kerület, 
        2=vármegye székhely, 
        3=vármegyei jogú város,
        6=város,
        7=nagyközség,
        8=község</t>
        </r>
      </text>
    </comment>
    <comment ref="G2" authorId="1" shapeId="0" xr:uid="{0FE41D95-6F2F-4BF9-B58A-7D55B401BC12}">
      <text>
        <r>
          <rPr>
            <sz val="10"/>
            <color indexed="81"/>
            <rFont val="Arial"/>
            <family val="2"/>
            <charset val="238"/>
          </rPr>
          <t>*2024. december 31-én érvényes lakóhellyel rendelkezett az adott településen, vagy ennek hiányában érvényes tartózkodási hellyel rendelkezett, vagy ennek hiányában érvénytelen lakóhellyel vagy ennek hiányában  érvénytelen tartózkodási hellyel rendelkezett. 
Ha semmilyen címmel nem rendelkezett, akkor lakcím nélküli.</t>
        </r>
      </text>
    </comment>
    <comment ref="H2" authorId="1" shapeId="0" xr:uid="{A1631BAF-CE04-4E7F-977E-26CDB6D9E989}">
      <text>
        <r>
          <rPr>
            <sz val="10"/>
            <color indexed="81"/>
            <rFont val="Arial"/>
            <family val="2"/>
            <charset val="238"/>
          </rPr>
          <t>*2024. december 31-én érvényes lakóhellyel rendelkezett az adott településen, vagy ennek hiányában érvényes tartózkodási hellyel rendelkezett, vagy ennek hiányában érvénytelen lakóhellyel vagy ennek hiányában  érvénytelen tartózkodási hellyel rendelkezett. 
Ha semmilyen címmel nem rendelkezett, akkor lakcím nélküli.</t>
        </r>
      </text>
    </comment>
    <comment ref="I2" authorId="1" shapeId="0" xr:uid="{8E7220DD-A534-4FC9-BF3F-2CBAC06DF5AD}">
      <text>
        <r>
          <rPr>
            <sz val="10"/>
            <color indexed="81"/>
            <rFont val="Arial"/>
            <family val="2"/>
            <charset val="238"/>
          </rPr>
          <t>*2024. december 31-én érvényes lakóhellyel rendelkezett az adott településen, vagy ennek hiányában érvényes tartózkodási hellyel rendelkezett, vagy ennek hiányában érvénytelen lakóhellyel vagy ennek hiányában  érvénytelen tartózkodási hellyel rendelkezett. 
Ha semmilyen címmel nem rendelkezett, akkor lakcím nélküli.</t>
        </r>
      </text>
    </comment>
  </commentList>
</comments>
</file>

<file path=xl/sharedStrings.xml><?xml version="1.0" encoding="utf-8"?>
<sst xmlns="http://schemas.openxmlformats.org/spreadsheetml/2006/main" count="177" uniqueCount="81">
  <si>
    <t>Rovat</t>
  </si>
  <si>
    <t>Megnevezés</t>
  </si>
  <si>
    <t>Bevételi előirányzat</t>
  </si>
  <si>
    <t>Összeg</t>
  </si>
  <si>
    <t>Kiadási előirányzat</t>
  </si>
  <si>
    <t>K1101</t>
  </si>
  <si>
    <t>Közterületfelügyelő, 4 fő</t>
  </si>
  <si>
    <t>Intézményvezető, 1 fő</t>
  </si>
  <si>
    <t>Mezőőr, 2 fő</t>
  </si>
  <si>
    <t>K1107</t>
  </si>
  <si>
    <t>K312</t>
  </si>
  <si>
    <t>K1108</t>
  </si>
  <si>
    <t>Munkaruházati költségtérítés, 7 fő</t>
  </si>
  <si>
    <t>Béren kívüli juttatás, SZÉP kártya, 7 fő</t>
  </si>
  <si>
    <t>K1</t>
  </si>
  <si>
    <t>Személyi juttatások</t>
  </si>
  <si>
    <t>K2</t>
  </si>
  <si>
    <t>Szociális hozzájárulási adó</t>
  </si>
  <si>
    <t>Béren kívüli juttatás adója</t>
  </si>
  <si>
    <t>Járulékok</t>
  </si>
  <si>
    <t>Irodaköltségek (papír, nyomtatópatron, tollak, irodabútorok: szék/asztal, asztali lámpa)</t>
  </si>
  <si>
    <t>szervízköltség a 3 gépkocsira (időszakos szerviz)</t>
  </si>
  <si>
    <t>K334</t>
  </si>
  <si>
    <t>üzemanyagköltség a 3 gépkocsira havonta
(gépkocsinként havonta két tele tank benzin &amp; gázolaj: 600 Ft üzemanyagárral és 50 literes tankkal számolva )</t>
  </si>
  <si>
    <t>személyhez fűződő eszközök (gázspray, gumibot, testkamera)</t>
  </si>
  <si>
    <t>Telefonköltségek és rendszergazdai szolgáltatás</t>
  </si>
  <si>
    <t>K337</t>
  </si>
  <si>
    <t>K321</t>
  </si>
  <si>
    <t>Mininform rendszer szoftverbővítési és követési díja</t>
  </si>
  <si>
    <t>Verőcei székhely (víz, villany, fűtés, vezetékes internet)</t>
  </si>
  <si>
    <t>K33</t>
  </si>
  <si>
    <t>Nagymarosi telephelyen (víz, villany, fűtés, vezetékes internet)</t>
  </si>
  <si>
    <t>K355</t>
  </si>
  <si>
    <t>Egyéb dologi kiadások</t>
  </si>
  <si>
    <t>K3</t>
  </si>
  <si>
    <t>Dologi kiadások</t>
  </si>
  <si>
    <t>2 db új gépkocsi vásárlása közterület-felügyelet részére, Suzuki Vitara GL+ 2WD 8.500.000, Ft/db</t>
  </si>
  <si>
    <t>gépkocsik felkészítése (belső kamera, fényhíd, terepgumi mezőőri autóra, téligumi a 2 db Vitarára)</t>
  </si>
  <si>
    <t xml:space="preserve">Számítástechnikai eszközök vásárlása (Laptop, nyomtató, szkenner, mobiltelefon), laptop: 340.000,- Ft/db (7 db kell)
nyomtató-szkenner: 200.000 Ft/db (2 db kell)
Mobiltelefon Samsung Galaxy A25 120.000, Ft/db (7 db kell)
</t>
  </si>
  <si>
    <t>K63</t>
  </si>
  <si>
    <t>K64</t>
  </si>
  <si>
    <t>K6</t>
  </si>
  <si>
    <t>Beruházások</t>
  </si>
  <si>
    <t>B16</t>
  </si>
  <si>
    <t>Járási fejlesztési program</t>
  </si>
  <si>
    <t>DUNAKANYAR RENDÉSZETI TÁRSULÁS - 2026. évi költségvetés tervezet</t>
  </si>
  <si>
    <t>Tárgyi eszköz beszerzés</t>
  </si>
  <si>
    <t>Vármegye
kód</t>
  </si>
  <si>
    <t>KSH
kód</t>
  </si>
  <si>
    <t>Vármegye</t>
  </si>
  <si>
    <t>Település</t>
  </si>
  <si>
    <t>Település
típusa</t>
  </si>
  <si>
    <r>
      <t>Állandó</t>
    </r>
    <r>
      <rPr>
        <b/>
        <sz val="8"/>
        <color indexed="30"/>
        <rFont val="Arial"/>
        <family val="2"/>
        <charset val="238"/>
      </rPr>
      <t xml:space="preserve"> </t>
    </r>
    <r>
      <rPr>
        <b/>
        <sz val="8"/>
        <color indexed="48"/>
        <rFont val="Arial"/>
        <family val="2"/>
        <charset val="238"/>
      </rPr>
      <t>férfi</t>
    </r>
    <r>
      <rPr>
        <b/>
        <sz val="8"/>
        <rFont val="Arial"/>
        <family val="2"/>
        <charset val="238"/>
      </rPr>
      <t xml:space="preserve">
lakosság összesen</t>
    </r>
  </si>
  <si>
    <r>
      <t>Állandó</t>
    </r>
    <r>
      <rPr>
        <b/>
        <sz val="8"/>
        <color indexed="10"/>
        <rFont val="Arial"/>
        <family val="2"/>
        <charset val="238"/>
      </rPr>
      <t xml:space="preserve"> női</t>
    </r>
    <r>
      <rPr>
        <b/>
        <sz val="8"/>
        <rFont val="Arial"/>
        <family val="2"/>
        <charset val="238"/>
      </rPr>
      <t xml:space="preserve">
lakosság összesen</t>
    </r>
  </si>
  <si>
    <t>Állandó lakosság
összesen</t>
  </si>
  <si>
    <t>31732</t>
  </si>
  <si>
    <t>PES</t>
  </si>
  <si>
    <t>Nagymaros</t>
  </si>
  <si>
    <t>város</t>
  </si>
  <si>
    <t>33738</t>
  </si>
  <si>
    <t>Kismaros</t>
  </si>
  <si>
    <t>község</t>
  </si>
  <si>
    <t>24679</t>
  </si>
  <si>
    <t>Kóspallag</t>
  </si>
  <si>
    <t>06947</t>
  </si>
  <si>
    <t>Szokolya</t>
  </si>
  <si>
    <t>33729</t>
  </si>
  <si>
    <t>Verőce</t>
  </si>
  <si>
    <t>14960</t>
  </si>
  <si>
    <t>Zebegény</t>
  </si>
  <si>
    <t>Nagymaros hozzájárulás, 32%</t>
  </si>
  <si>
    <t>Kismaros hozzájárulás, 17%</t>
  </si>
  <si>
    <t>Kóspallag hozzájárulás, 5%</t>
  </si>
  <si>
    <t>Szokolya hozzájárulás, 12%</t>
  </si>
  <si>
    <t>Verőce hozzájárulás, 26%</t>
  </si>
  <si>
    <t>Zebegény hozzájárulás, 8%</t>
  </si>
  <si>
    <t>DUNAKANYAR RENDÉSZETI TÁRSULÁS - 2027. évi költségvetés tervezet</t>
  </si>
  <si>
    <t>Mezőőri támogatás</t>
  </si>
  <si>
    <t>1 db új terepjáró vásárlása mezőőr részére, Toyota Hilux 4WD 16.000.000,- Ft</t>
  </si>
  <si>
    <t xml:space="preserve">Egy fő adminisztrátor </t>
  </si>
  <si>
    <t>Adminisztrátor 1 fő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</si>
</sst>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Ft&quot;_-;\-* #,##0.00\ &quot;Ft&quot;_-;_-* &quot;-&quot;??\ &quot;Ft&quot;_-;_-@_-"/>
    <numFmt numFmtId="164" formatCode="_-* #,##0\ &quot;Ft&quot;_-;\-* #,##0\ &quot;Ft&quot;_-;_-* &quot;-&quot;??\ &quot;Ft&quot;_-;_-@_-"/>
  </numFmts>
  <fonts count="17" x14ac:knownFonts="1">
    <font>
      <sz val="12"/>
      <color theme="1"/>
      <name val="Calibri"/>
      <family val="2"/>
      <charset val="238"/>
    </font>
    <font>
      <sz val="12"/>
      <color theme="1"/>
      <name val="Calibri"/>
      <family val="2"/>
      <charset val="238"/>
    </font>
    <font>
      <b/>
      <sz val="12"/>
      <color theme="1"/>
      <name val="Calibri"/>
      <family val="2"/>
      <charset val="238"/>
    </font>
    <font>
      <sz val="24"/>
      <color theme="3" tint="9.9978637043366805E-2"/>
      <name val="Calibri"/>
      <family val="2"/>
      <charset val="238"/>
    </font>
    <font>
      <b/>
      <sz val="8"/>
      <color theme="1"/>
      <name val="Arial"/>
      <family val="2"/>
      <charset val="238"/>
    </font>
    <font>
      <b/>
      <sz val="8"/>
      <color indexed="30"/>
      <name val="Arial"/>
      <family val="2"/>
      <charset val="238"/>
    </font>
    <font>
      <b/>
      <sz val="8"/>
      <color indexed="48"/>
      <name val="Arial"/>
      <family val="2"/>
      <charset val="238"/>
    </font>
    <font>
      <b/>
      <sz val="8"/>
      <name val="Arial"/>
      <family val="2"/>
      <charset val="238"/>
    </font>
    <font>
      <b/>
      <sz val="8"/>
      <color indexed="10"/>
      <name val="Arial"/>
      <family val="2"/>
      <charset val="238"/>
    </font>
    <font>
      <b/>
      <sz val="8"/>
      <color rgb="FF008000"/>
      <name val="Arial"/>
      <family val="2"/>
      <charset val="238"/>
    </font>
    <font>
      <b/>
      <sz val="10"/>
      <color indexed="81"/>
      <name val="Arial"/>
      <family val="2"/>
      <charset val="238"/>
    </font>
    <font>
      <sz val="10"/>
      <color indexed="81"/>
      <name val="Arial"/>
      <family val="2"/>
      <charset val="238"/>
    </font>
    <font>
      <sz val="10"/>
      <color theme="1"/>
      <name val="Arial"/>
      <family val="2"/>
      <charset val="238"/>
    </font>
    <font>
      <b/>
      <sz val="10"/>
      <color rgb="FF3366FF"/>
      <name val="Arial"/>
      <family val="2"/>
      <charset val="238"/>
    </font>
    <font>
      <b/>
      <sz val="10"/>
      <color rgb="FFFF0000"/>
      <name val="Arial"/>
      <family val="2"/>
      <charset val="238"/>
    </font>
    <font>
      <b/>
      <sz val="10"/>
      <color rgb="FF008000"/>
      <name val="Arial"/>
      <family val="2"/>
      <charset val="238"/>
    </font>
    <font>
      <b/>
      <sz val="10"/>
      <color theme="1"/>
      <name val="Arial"/>
      <family val="2"/>
      <charset val="238"/>
    </font>
  </fonts>
  <fills count="2">
    <fill>
      <patternFill patternType="none"/>
    </fill>
    <fill>
      <patternFill patternType="gray125"/>
    </fill>
  </fills>
  <borders count="7">
    <border>
      <left/>
      <right/>
      <top/>
      <bottom/>
      <diagonal/>
    </border>
    <border>
      <left style="thin">
        <color theme="4"/>
      </left>
      <right style="thin">
        <color theme="4"/>
      </right>
      <top style="thin">
        <color theme="4"/>
      </top>
      <bottom style="thin">
        <color theme="4"/>
      </bottom>
      <diagonal/>
    </border>
    <border>
      <left style="thin">
        <color theme="4"/>
      </left>
      <right style="thin">
        <color theme="4"/>
      </right>
      <top style="thin">
        <color theme="4"/>
      </top>
      <bottom style="medium">
        <color theme="4"/>
      </bottom>
      <diagonal/>
    </border>
    <border>
      <left style="thin">
        <color theme="4"/>
      </left>
      <right style="thin">
        <color theme="4"/>
      </right>
      <top style="double">
        <color theme="4"/>
      </top>
      <bottom style="thin">
        <color theme="4"/>
      </bottom>
      <diagonal/>
    </border>
    <border>
      <left style="thin">
        <color theme="4"/>
      </left>
      <right style="thick">
        <color indexed="64"/>
      </right>
      <top style="thin">
        <color theme="4"/>
      </top>
      <bottom style="medium">
        <color theme="4"/>
      </bottom>
      <diagonal/>
    </border>
    <border>
      <left style="thin">
        <color theme="4"/>
      </left>
      <right style="thick">
        <color indexed="64"/>
      </right>
      <top style="thin">
        <color theme="4"/>
      </top>
      <bottom style="thin">
        <color theme="4"/>
      </bottom>
      <diagonal/>
    </border>
    <border>
      <left style="thin">
        <color theme="4"/>
      </left>
      <right style="thick">
        <color indexed="64"/>
      </right>
      <top style="double">
        <color theme="4"/>
      </top>
      <bottom style="thin">
        <color theme="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8">
    <xf numFmtId="0" fontId="0" fillId="0" borderId="0" xfId="0"/>
    <xf numFmtId="0" fontId="0" fillId="0" borderId="0" xfId="0" applyAlignment="1">
      <alignment vertical="center" wrapText="1"/>
    </xf>
    <xf numFmtId="0" fontId="2" fillId="0" borderId="0" xfId="0" applyFont="1" applyAlignment="1">
      <alignment horizontal="center" vertical="center" wrapText="1"/>
    </xf>
    <xf numFmtId="164" fontId="0" fillId="0" borderId="0" xfId="1" applyNumberFormat="1" applyFont="1"/>
    <xf numFmtId="164" fontId="0" fillId="0" borderId="0" xfId="0" applyNumberFormat="1"/>
    <xf numFmtId="164" fontId="0" fillId="0" borderId="0" xfId="1" applyNumberFormat="1" applyFont="1" applyAlignment="1">
      <alignment vertical="center" wrapText="1"/>
    </xf>
    <xf numFmtId="0" fontId="2" fillId="0" borderId="0" xfId="0" applyFont="1" applyAlignment="1">
      <alignment vertical="center" wrapText="1"/>
    </xf>
    <xf numFmtId="164" fontId="2" fillId="0" borderId="0" xfId="1" applyNumberFormat="1" applyFont="1" applyAlignment="1">
      <alignment vertical="center" wrapText="1"/>
    </xf>
    <xf numFmtId="0" fontId="4" fillId="0" borderId="2" xfId="0"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2" xfId="0" applyNumberFormat="1" applyFont="1" applyBorder="1" applyAlignment="1">
      <alignment horizontal="center" vertical="center"/>
    </xf>
    <xf numFmtId="49" fontId="4" fillId="0" borderId="2" xfId="0" applyNumberFormat="1" applyFont="1" applyBorder="1" applyAlignment="1">
      <alignment vertical="center"/>
    </xf>
    <xf numFmtId="0" fontId="4" fillId="0" borderId="4" xfId="0" applyFont="1" applyBorder="1" applyAlignment="1">
      <alignment horizontal="center" vertical="center" wrapText="1"/>
    </xf>
    <xf numFmtId="0" fontId="9" fillId="0" borderId="4" xfId="0" applyFont="1" applyBorder="1" applyAlignment="1">
      <alignment horizontal="center" vertical="center" wrapText="1"/>
    </xf>
    <xf numFmtId="1" fontId="12" fillId="0" borderId="1" xfId="0" applyNumberFormat="1" applyFont="1" applyBorder="1" applyAlignment="1">
      <alignment horizontal="center"/>
    </xf>
    <xf numFmtId="0" fontId="12" fillId="0" borderId="1" xfId="0" applyFont="1" applyBorder="1" applyAlignment="1">
      <alignment horizontal="center"/>
    </xf>
    <xf numFmtId="0" fontId="12" fillId="0" borderId="1" xfId="0" applyFont="1" applyBorder="1" applyAlignment="1">
      <alignment horizontal="left"/>
    </xf>
    <xf numFmtId="3" fontId="13" fillId="0" borderId="5" xfId="0" applyNumberFormat="1" applyFont="1" applyBorder="1"/>
    <xf numFmtId="3" fontId="14" fillId="0" borderId="5" xfId="0" applyNumberFormat="1" applyFont="1" applyBorder="1"/>
    <xf numFmtId="3" fontId="15" fillId="0" borderId="5" xfId="0" applyNumberFormat="1" applyFont="1" applyBorder="1"/>
    <xf numFmtId="0" fontId="16" fillId="0" borderId="3" xfId="0" applyFont="1" applyBorder="1" applyAlignment="1">
      <alignment horizontal="center"/>
    </xf>
    <xf numFmtId="0" fontId="16" fillId="0" borderId="3" xfId="0" applyFont="1" applyBorder="1" applyAlignment="1">
      <alignment horizontal="left"/>
    </xf>
    <xf numFmtId="3" fontId="15" fillId="0" borderId="6" xfId="0" applyNumberFormat="1" applyFont="1" applyBorder="1"/>
    <xf numFmtId="3" fontId="13" fillId="0" borderId="6" xfId="0" applyNumberFormat="1" applyFont="1" applyBorder="1"/>
    <xf numFmtId="3" fontId="14" fillId="0" borderId="6" xfId="0" applyNumberFormat="1" applyFont="1" applyBorder="1"/>
    <xf numFmtId="9" fontId="0" fillId="0" borderId="0" xfId="2" applyFont="1" applyFill="1"/>
    <xf numFmtId="9" fontId="2" fillId="0" borderId="0" xfId="0" applyNumberFormat="1" applyFont="1"/>
    <xf numFmtId="0" fontId="3" fillId="0" borderId="0" xfId="0" applyFont="1" applyAlignment="1">
      <alignment horizontal="center" vertical="center"/>
    </xf>
  </cellXfs>
  <cellStyles count="3">
    <cellStyle name="Normál" xfId="0" builtinId="0"/>
    <cellStyle name="Pénznem" xfId="1" builtinId="4"/>
    <cellStyle name="Százalék" xfId="2" builtinId="5"/>
  </cellStyles>
  <dxfs count="18">
    <dxf>
      <numFmt numFmtId="164" formatCode="_-* #,##0\ &quot;Ft&quot;_-;\-* #,##0\ &quot;Ft&quot;_-;_-* &quot;-&quot;??\ &quot;Ft&quot;_-;_-@_-"/>
    </dxf>
    <dxf>
      <numFmt numFmtId="164" formatCode="_-* #,##0\ &quot;Ft&quot;_-;\-* #,##0\ &quot;Ft&quot;_-;_-* &quot;-&quot;??\ &quot;Ft&quot;_-;_-@_-"/>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charset val="238"/>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charset val="238"/>
        <scheme val="none"/>
      </font>
      <numFmt numFmtId="164" formatCode="_-* #,##0\ &quot;Ft&quot;_-;\-* #,##0\ &quot;Ft&quot;_-;_-* &quot;-&quot;??\ &quot;Ft&quot;_-;_-@_-"/>
    </dxf>
    <dxf>
      <numFmt numFmtId="164" formatCode="_-* #,##0\ &quot;Ft&quot;_-;\-* #,##0\ &quot;Ft&quot;_-;_-* &quot;-&quot;??\ &quot;Ft&quot;_-;_-@_-"/>
    </dxf>
    <dxf>
      <font>
        <b/>
        <i val="0"/>
        <strike val="0"/>
        <condense val="0"/>
        <extend val="0"/>
        <outline val="0"/>
        <shadow val="0"/>
        <u val="none"/>
        <vertAlign val="baseline"/>
        <sz val="12"/>
        <color theme="1"/>
        <name val="Calibri"/>
        <family val="2"/>
        <charset val="238"/>
        <scheme val="none"/>
      </font>
      <alignment horizontal="center" vertical="center" textRotation="0" wrapText="1" indent="0" justifyLastLine="0" shrinkToFit="0" readingOrder="0"/>
    </dxf>
    <dxf>
      <numFmt numFmtId="164" formatCode="_-* #,##0\ &quot;Ft&quot;_-;\-* #,##0\ &quot;Ft&quot;_-;_-* &quot;-&quot;??\ &quot;Ft&quot;_-;_-@_-"/>
    </dxf>
    <dxf>
      <numFmt numFmtId="164" formatCode="_-* #,##0\ &quot;Ft&quot;_-;\-* #,##0\ &quot;Ft&quot;_-;_-* &quot;-&quot;??\ &quot;Ft&quot;_-;_-@_-"/>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charset val="238"/>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charset val="238"/>
        <scheme val="none"/>
      </font>
      <numFmt numFmtId="164" formatCode="_-* #,##0\ &quot;Ft&quot;_-;\-* #,##0\ &quot;Ft&quot;_-;_-* &quot;-&quot;??\ &quot;Ft&quot;_-;_-@_-"/>
    </dxf>
    <dxf>
      <numFmt numFmtId="164" formatCode="_-* #,##0\ &quot;Ft&quot;_-;\-* #,##0\ &quot;Ft&quot;_-;_-* &quot;-&quot;??\ &quot;Ft&quot;_-;_-@_-"/>
    </dxf>
    <dxf>
      <font>
        <b/>
        <i val="0"/>
        <strike val="0"/>
        <condense val="0"/>
        <extend val="0"/>
        <outline val="0"/>
        <shadow val="0"/>
        <u val="none"/>
        <vertAlign val="baseline"/>
        <sz val="12"/>
        <color theme="1"/>
        <name val="Calibri"/>
        <family val="2"/>
        <charset val="238"/>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B0D7D14-F1CE-451C-8349-E802C5C36FC6}" name="Táblázat1" displayName="Táblázat1" ref="B4:D29" totalsRowCount="1" headerRowDxfId="17">
  <autoFilter ref="B4:D28" xr:uid="{FB0D7D14-F1CE-451C-8349-E802C5C36FC6}"/>
  <tableColumns count="3">
    <tableColumn id="1" xr3:uid="{6F4BC7AD-D905-4FD7-A846-465F16224231}" name="Rovat" totalsRowLabel="Összeg"/>
    <tableColumn id="2" xr3:uid="{242EBDD0-780A-45D1-8CDD-907A5C2613CE}" name="Megnevezés"/>
    <tableColumn id="3" xr3:uid="{FFC118CA-09E4-4131-B334-6F11AF3DF5E5}" name="Bevételi előirányzat" totalsRowFunction="sum" dataDxfId="16" totalsRowDxfId="15" dataCellStyle="Pénznem"/>
  </tableColumns>
  <tableStyleInfo name="TableStyleLight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1B907A8-BD55-4775-BCD1-022B5D78951A}" name="Táblázat15" displayName="Táblázat15" ref="F4:H30" totalsRowCount="1" headerRowDxfId="14" dataDxfId="13">
  <autoFilter ref="F4:H29" xr:uid="{01B907A8-BD55-4775-BCD1-022B5D78951A}"/>
  <tableColumns count="3">
    <tableColumn id="1" xr3:uid="{7640BE5F-E4BD-4C73-9E18-07C6082596DD}" name="Rovat" totalsRowLabel="Összeg" dataDxfId="12"/>
    <tableColumn id="2" xr3:uid="{0F1E6C15-DBD3-496F-A249-7B196B27EE60}" name="Megnevezés" dataDxfId="11"/>
    <tableColumn id="3" xr3:uid="{532F8A15-05E9-4A51-AADC-8F7732581E98}" name="Kiadási előirányzat" totalsRowFunction="custom" dataDxfId="10" totalsRowDxfId="9" dataCellStyle="Pénznem">
      <calculatedColumnFormula>850000*12</calculatedColumnFormula>
      <totalsRowFormula>H11+H14+H29+H24</totalsRowFormula>
    </tableColumn>
  </tableColumns>
  <tableStyleInfo name="TableStyleLight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2A6A542-BC2F-4A15-AF75-A10A57CFBD13}" name="Táblázat16" displayName="Táblázat16" ref="B4:D26" totalsRowCount="1" headerRowDxfId="8">
  <autoFilter ref="B4:D25" xr:uid="{FB0D7D14-F1CE-451C-8349-E802C5C36FC6}"/>
  <tableColumns count="3">
    <tableColumn id="1" xr3:uid="{4FCB46E3-9611-4ECD-9F7B-BBE54DB5AB2B}" name="Rovat" totalsRowLabel="Összeg"/>
    <tableColumn id="2" xr3:uid="{2F826EE6-44E2-4BD7-8E4C-D1B2B33445DF}" name="Megnevezés"/>
    <tableColumn id="3" xr3:uid="{316D936B-6C3B-4382-BBB4-9F75EE228C12}" name="Bevételi előirányzat" totalsRowFunction="sum" dataDxfId="7" totalsRowDxfId="6" dataCellStyle="Pénznem"/>
  </tableColumns>
  <tableStyleInfo name="TableStyleLight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62F4DC3-0CAA-4E6F-802A-77DB6C698A4F}" name="Táblázat157" displayName="Táblázat157" ref="F4:H27" totalsRowCount="1" headerRowDxfId="5" dataDxfId="4">
  <autoFilter ref="F4:H26" xr:uid="{01B907A8-BD55-4775-BCD1-022B5D78951A}"/>
  <tableColumns count="3">
    <tableColumn id="1" xr3:uid="{5F020678-E27A-4859-BD90-C2C0EEADFD10}" name="Rovat" totalsRowLabel="Összeg" dataDxfId="3"/>
    <tableColumn id="2" xr3:uid="{7F070282-55E3-4C2B-B98F-18325FA751DA}" name="Megnevezés" dataDxfId="2"/>
    <tableColumn id="3" xr3:uid="{A303860D-83D3-4EEA-85A2-EE6759AD166F}" name="Kiadási előirányzat" totalsRowFunction="custom" dataDxfId="1" totalsRowDxfId="0" dataCellStyle="Pénznem">
      <calculatedColumnFormula>850000*12</calculatedColumnFormula>
      <totalsRowFormula>H11+H14+H26+H24</totalsRowFormula>
    </tableColumn>
  </tableColumns>
  <tableStyleInfo name="TableStyleLight16" showFirstColumn="0" showLastColumn="0" showRowStripes="1" showColumnStripes="0"/>
</table>
</file>

<file path=xl/theme/theme1.xml><?xml version="1.0" encoding="utf-8"?>
<a:theme xmlns:a="http://schemas.openxmlformats.org/drawingml/2006/main" name="Office-té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4E6DD-2E54-4B33-8C41-22BCBDF6C03E}">
  <dimension ref="B1:H32"/>
  <sheetViews>
    <sheetView showGridLines="0" workbookViewId="0">
      <pane ySplit="4" topLeftCell="A5" activePane="bottomLeft" state="frozen"/>
      <selection pane="bottomLeft" activeCell="J7" sqref="J7"/>
    </sheetView>
  </sheetViews>
  <sheetFormatPr defaultRowHeight="15.5" x14ac:dyDescent="0.35"/>
  <cols>
    <col min="1" max="1" width="0.9140625" customWidth="1"/>
    <col min="2" max="2" width="8.58203125" customWidth="1"/>
    <col min="3" max="3" width="40.58203125" customWidth="1"/>
    <col min="4" max="4" width="19.58203125" customWidth="1"/>
    <col min="5" max="5" width="0.9140625" customWidth="1"/>
    <col min="6" max="6" width="8.58203125" customWidth="1"/>
    <col min="7" max="7" width="40.58203125" customWidth="1"/>
    <col min="8" max="8" width="19.58203125" customWidth="1"/>
    <col min="9" max="9" width="0.9140625" customWidth="1"/>
  </cols>
  <sheetData>
    <row r="1" spans="2:8" ht="5.15" customHeight="1" x14ac:dyDescent="0.35"/>
    <row r="2" spans="2:8" ht="39.9" customHeight="1" x14ac:dyDescent="0.35">
      <c r="B2" s="27" t="s">
        <v>45</v>
      </c>
      <c r="C2" s="27"/>
      <c r="D2" s="27"/>
      <c r="E2" s="27"/>
      <c r="F2" s="27"/>
      <c r="G2" s="27"/>
      <c r="H2" s="27"/>
    </row>
    <row r="3" spans="2:8" ht="5.15" customHeight="1" x14ac:dyDescent="0.35"/>
    <row r="4" spans="2:8" x14ac:dyDescent="0.35">
      <c r="B4" s="2" t="s">
        <v>0</v>
      </c>
      <c r="C4" s="2" t="s">
        <v>1</v>
      </c>
      <c r="D4" s="2" t="s">
        <v>2</v>
      </c>
      <c r="F4" s="2" t="s">
        <v>0</v>
      </c>
      <c r="G4" s="2" t="s">
        <v>1</v>
      </c>
      <c r="H4" s="2" t="s">
        <v>4</v>
      </c>
    </row>
    <row r="5" spans="2:8" x14ac:dyDescent="0.35">
      <c r="B5" t="s">
        <v>43</v>
      </c>
      <c r="C5" t="s">
        <v>44</v>
      </c>
      <c r="D5" s="3">
        <f>112139200-D12</f>
        <v>109979200</v>
      </c>
      <c r="F5" s="1" t="s">
        <v>5</v>
      </c>
      <c r="G5" s="1" t="s">
        <v>7</v>
      </c>
      <c r="H5" s="5">
        <f t="shared" ref="H5" si="0">850000*12</f>
        <v>10200000</v>
      </c>
    </row>
    <row r="6" spans="2:8" x14ac:dyDescent="0.35">
      <c r="B6" t="s">
        <v>43</v>
      </c>
      <c r="C6" t="s">
        <v>71</v>
      </c>
      <c r="D6" s="3">
        <v>0</v>
      </c>
      <c r="F6" s="1" t="s">
        <v>5</v>
      </c>
      <c r="G6" s="1" t="s">
        <v>6</v>
      </c>
      <c r="H6" s="5">
        <f>570000*4*12</f>
        <v>27360000</v>
      </c>
    </row>
    <row r="7" spans="2:8" x14ac:dyDescent="0.35">
      <c r="B7" t="s">
        <v>43</v>
      </c>
      <c r="C7" t="s">
        <v>75</v>
      </c>
      <c r="D7" s="3">
        <v>0</v>
      </c>
      <c r="F7" s="1" t="s">
        <v>5</v>
      </c>
      <c r="G7" s="1" t="s">
        <v>79</v>
      </c>
      <c r="H7" s="5">
        <v>7800000</v>
      </c>
    </row>
    <row r="8" spans="2:8" x14ac:dyDescent="0.35">
      <c r="B8" t="s">
        <v>43</v>
      </c>
      <c r="C8" t="s">
        <v>70</v>
      </c>
      <c r="D8" s="3">
        <v>0</v>
      </c>
      <c r="F8" s="1" t="s">
        <v>5</v>
      </c>
      <c r="G8" s="1" t="s">
        <v>8</v>
      </c>
      <c r="H8" s="5">
        <f>550000*2*12</f>
        <v>13200000</v>
      </c>
    </row>
    <row r="9" spans="2:8" x14ac:dyDescent="0.35">
      <c r="B9" t="s">
        <v>43</v>
      </c>
      <c r="C9" t="s">
        <v>72</v>
      </c>
      <c r="D9" s="3">
        <v>0</v>
      </c>
      <c r="F9" s="1" t="s">
        <v>9</v>
      </c>
      <c r="G9" s="1" t="s">
        <v>13</v>
      </c>
      <c r="H9" s="5">
        <f>200000*7</f>
        <v>1400000</v>
      </c>
    </row>
    <row r="10" spans="2:8" x14ac:dyDescent="0.35">
      <c r="B10" t="s">
        <v>43</v>
      </c>
      <c r="C10" t="s">
        <v>73</v>
      </c>
      <c r="D10" s="3">
        <v>0</v>
      </c>
      <c r="F10" s="1" t="s">
        <v>11</v>
      </c>
      <c r="G10" s="1" t="s">
        <v>12</v>
      </c>
      <c r="H10" s="5">
        <f>250000*7</f>
        <v>1750000</v>
      </c>
    </row>
    <row r="11" spans="2:8" x14ac:dyDescent="0.35">
      <c r="B11" t="s">
        <v>43</v>
      </c>
      <c r="C11" t="s">
        <v>74</v>
      </c>
      <c r="D11" s="3">
        <v>0</v>
      </c>
      <c r="F11" s="6" t="s">
        <v>14</v>
      </c>
      <c r="G11" s="6" t="s">
        <v>15</v>
      </c>
      <c r="H11" s="7">
        <f>SUBTOTAL(109,H5:H10)</f>
        <v>61710000</v>
      </c>
    </row>
    <row r="12" spans="2:8" x14ac:dyDescent="0.35">
      <c r="B12" t="s">
        <v>43</v>
      </c>
      <c r="C12" t="s">
        <v>77</v>
      </c>
      <c r="D12" s="3">
        <f>2*90000*12</f>
        <v>2160000</v>
      </c>
      <c r="F12" s="1" t="s">
        <v>16</v>
      </c>
      <c r="G12" s="1" t="s">
        <v>17</v>
      </c>
      <c r="H12" s="5">
        <f>(H5+H6+H8)*13%</f>
        <v>6598800</v>
      </c>
    </row>
    <row r="13" spans="2:8" x14ac:dyDescent="0.35">
      <c r="D13" s="3"/>
      <c r="F13" s="1" t="s">
        <v>16</v>
      </c>
      <c r="G13" s="1" t="s">
        <v>18</v>
      </c>
      <c r="H13" s="5">
        <f>H9*28%</f>
        <v>392000.00000000006</v>
      </c>
    </row>
    <row r="14" spans="2:8" x14ac:dyDescent="0.35">
      <c r="D14" s="3"/>
      <c r="F14" s="6" t="s">
        <v>16</v>
      </c>
      <c r="G14" s="6" t="s">
        <v>19</v>
      </c>
      <c r="H14" s="7">
        <f>H12+H13</f>
        <v>6990800</v>
      </c>
    </row>
    <row r="15" spans="2:8" ht="31" x14ac:dyDescent="0.35">
      <c r="D15" s="3"/>
      <c r="F15" s="1" t="s">
        <v>10</v>
      </c>
      <c r="G15" s="1" t="s">
        <v>20</v>
      </c>
      <c r="H15" s="5">
        <v>1750000</v>
      </c>
    </row>
    <row r="16" spans="2:8" x14ac:dyDescent="0.35">
      <c r="D16" s="3"/>
      <c r="F16" s="1" t="s">
        <v>22</v>
      </c>
      <c r="G16" s="1" t="s">
        <v>21</v>
      </c>
      <c r="H16" s="5">
        <f>3*230000</f>
        <v>690000</v>
      </c>
    </row>
    <row r="17" spans="2:8" ht="62" x14ac:dyDescent="0.35">
      <c r="D17" s="3"/>
      <c r="F17" s="1" t="s">
        <v>10</v>
      </c>
      <c r="G17" s="1" t="s">
        <v>23</v>
      </c>
      <c r="H17" s="5">
        <f>180000*12</f>
        <v>2160000</v>
      </c>
    </row>
    <row r="18" spans="2:8" ht="31" x14ac:dyDescent="0.35">
      <c r="D18" s="3"/>
      <c r="F18" s="1" t="s">
        <v>10</v>
      </c>
      <c r="G18" s="1" t="s">
        <v>24</v>
      </c>
      <c r="H18" s="5">
        <f>100000*7</f>
        <v>700000</v>
      </c>
    </row>
    <row r="19" spans="2:8" x14ac:dyDescent="0.35">
      <c r="D19" s="3"/>
      <c r="F19" s="1" t="s">
        <v>27</v>
      </c>
      <c r="G19" s="1" t="s">
        <v>25</v>
      </c>
      <c r="H19" s="5">
        <f>6000*7*12+60000*12*1.27</f>
        <v>1418400</v>
      </c>
    </row>
    <row r="20" spans="2:8" ht="31" x14ac:dyDescent="0.35">
      <c r="D20" s="3"/>
      <c r="F20" s="1" t="s">
        <v>26</v>
      </c>
      <c r="G20" s="1" t="s">
        <v>28</v>
      </c>
      <c r="H20" s="5">
        <v>1500000</v>
      </c>
    </row>
    <row r="21" spans="2:8" ht="31" x14ac:dyDescent="0.35">
      <c r="D21" s="3"/>
      <c r="F21" s="1" t="s">
        <v>30</v>
      </c>
      <c r="G21" s="1" t="s">
        <v>29</v>
      </c>
      <c r="H21" s="5">
        <f>150000*12</f>
        <v>1800000</v>
      </c>
    </row>
    <row r="22" spans="2:8" ht="31" x14ac:dyDescent="0.35">
      <c r="D22" s="3"/>
      <c r="F22" s="1" t="s">
        <v>30</v>
      </c>
      <c r="G22" s="1" t="s">
        <v>31</v>
      </c>
      <c r="H22" s="5">
        <f>150000*12</f>
        <v>1800000</v>
      </c>
    </row>
    <row r="23" spans="2:8" x14ac:dyDescent="0.35">
      <c r="D23" s="3"/>
      <c r="F23" s="1" t="s">
        <v>32</v>
      </c>
      <c r="G23" s="1" t="s">
        <v>33</v>
      </c>
      <c r="H23" s="5">
        <v>500000</v>
      </c>
    </row>
    <row r="24" spans="2:8" x14ac:dyDescent="0.35">
      <c r="D24" s="3"/>
      <c r="F24" s="6" t="s">
        <v>34</v>
      </c>
      <c r="G24" s="6" t="s">
        <v>35</v>
      </c>
      <c r="H24" s="7">
        <f>SUM(H15:H23)</f>
        <v>12318400</v>
      </c>
    </row>
    <row r="25" spans="2:8" ht="31" x14ac:dyDescent="0.35">
      <c r="D25" s="3"/>
      <c r="F25" s="1" t="s">
        <v>40</v>
      </c>
      <c r="G25" s="1" t="s">
        <v>36</v>
      </c>
      <c r="H25" s="5">
        <f>8500000*2</f>
        <v>17000000</v>
      </c>
    </row>
    <row r="26" spans="2:8" ht="31" x14ac:dyDescent="0.35">
      <c r="D26" s="3"/>
      <c r="F26" s="1" t="s">
        <v>40</v>
      </c>
      <c r="G26" s="1" t="s">
        <v>78</v>
      </c>
      <c r="H26" s="5">
        <v>16000000</v>
      </c>
    </row>
    <row r="27" spans="2:8" ht="46.5" x14ac:dyDescent="0.35">
      <c r="D27" s="3"/>
      <c r="F27" s="1" t="s">
        <v>40</v>
      </c>
      <c r="G27" s="1" t="s">
        <v>37</v>
      </c>
      <c r="H27" s="5">
        <v>2300000</v>
      </c>
    </row>
    <row r="28" spans="2:8" ht="108.5" x14ac:dyDescent="0.35">
      <c r="D28" s="3"/>
      <c r="F28" s="1" t="s">
        <v>39</v>
      </c>
      <c r="G28" s="1" t="s">
        <v>38</v>
      </c>
      <c r="H28" s="5">
        <f>340000*7+200000*2+120000*7</f>
        <v>3620000</v>
      </c>
    </row>
    <row r="29" spans="2:8" x14ac:dyDescent="0.35">
      <c r="B29" t="s">
        <v>3</v>
      </c>
      <c r="D29" s="4">
        <f>SUBTOTAL(109,Táblázat1[Bevételi előirányzat])</f>
        <v>112139200</v>
      </c>
      <c r="F29" s="6" t="s">
        <v>41</v>
      </c>
      <c r="G29" s="6" t="s">
        <v>42</v>
      </c>
      <c r="H29" s="7">
        <f>SUM(H25:H28)</f>
        <v>38920000</v>
      </c>
    </row>
    <row r="30" spans="2:8" x14ac:dyDescent="0.35">
      <c r="F30" t="s">
        <v>3</v>
      </c>
      <c r="H30" s="4">
        <f>H11+H14+H29+H24</f>
        <v>119939200</v>
      </c>
    </row>
    <row r="32" spans="2:8" x14ac:dyDescent="0.35">
      <c r="H32" s="4"/>
    </row>
  </sheetData>
  <mergeCells count="1">
    <mergeCell ref="B2:H2"/>
  </mergeCells>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4EFC6-F5E6-4F66-8095-65D4FD3DB7A2}">
  <dimension ref="B1:H29"/>
  <sheetViews>
    <sheetView showGridLines="0" tabSelected="1" workbookViewId="0">
      <pane ySplit="4" topLeftCell="A5" activePane="bottomLeft" state="frozen"/>
      <selection pane="bottomLeft" activeCell="K10" sqref="K10"/>
    </sheetView>
  </sheetViews>
  <sheetFormatPr defaultRowHeight="15.5" x14ac:dyDescent="0.35"/>
  <cols>
    <col min="1" max="1" width="0.9140625" customWidth="1"/>
    <col min="2" max="2" width="8.58203125" customWidth="1"/>
    <col min="3" max="3" width="40.58203125" customWidth="1"/>
    <col min="4" max="4" width="19.58203125" customWidth="1"/>
    <col min="5" max="5" width="0.9140625" customWidth="1"/>
    <col min="6" max="6" width="8.58203125" customWidth="1"/>
    <col min="7" max="7" width="40.58203125" customWidth="1"/>
    <col min="8" max="8" width="19.58203125" customWidth="1"/>
    <col min="9" max="9" width="0.9140625" customWidth="1"/>
  </cols>
  <sheetData>
    <row r="1" spans="2:8" ht="5.15" customHeight="1" x14ac:dyDescent="0.35"/>
    <row r="2" spans="2:8" ht="39.9" customHeight="1" x14ac:dyDescent="0.35">
      <c r="B2" s="27" t="s">
        <v>76</v>
      </c>
      <c r="C2" s="27"/>
      <c r="D2" s="27"/>
      <c r="E2" s="27"/>
      <c r="F2" s="27"/>
      <c r="G2" s="27"/>
      <c r="H2" s="27"/>
    </row>
    <row r="3" spans="2:8" ht="5.15" customHeight="1" x14ac:dyDescent="0.35"/>
    <row r="4" spans="2:8" x14ac:dyDescent="0.35">
      <c r="B4" s="2" t="s">
        <v>0</v>
      </c>
      <c r="C4" s="2" t="s">
        <v>1</v>
      </c>
      <c r="D4" s="2" t="s">
        <v>2</v>
      </c>
      <c r="F4" s="2" t="s">
        <v>0</v>
      </c>
      <c r="G4" s="2" t="s">
        <v>1</v>
      </c>
      <c r="H4" s="2" t="s">
        <v>4</v>
      </c>
    </row>
    <row r="5" spans="2:8" x14ac:dyDescent="0.35">
      <c r="B5" t="s">
        <v>43</v>
      </c>
      <c r="C5" t="s">
        <v>44</v>
      </c>
      <c r="D5" s="3">
        <v>0</v>
      </c>
      <c r="F5" s="1" t="s">
        <v>5</v>
      </c>
      <c r="G5" s="1" t="s">
        <v>7</v>
      </c>
      <c r="H5" s="5">
        <f t="shared" ref="H5" si="0">850000*12</f>
        <v>10200000</v>
      </c>
    </row>
    <row r="6" spans="2:8" x14ac:dyDescent="0.35">
      <c r="B6" t="s">
        <v>43</v>
      </c>
      <c r="C6" t="s">
        <v>71</v>
      </c>
      <c r="D6" s="3">
        <f>(Táblázat157[[#Totals],[Kiadási előirányzat]]-D12)*17%</f>
        <v>13491064.000000002</v>
      </c>
      <c r="F6" s="1" t="s">
        <v>5</v>
      </c>
      <c r="G6" s="1" t="s">
        <v>6</v>
      </c>
      <c r="H6" s="5">
        <f>570000*4*12</f>
        <v>27360000</v>
      </c>
    </row>
    <row r="7" spans="2:8" x14ac:dyDescent="0.35">
      <c r="B7" t="s">
        <v>43</v>
      </c>
      <c r="C7" t="s">
        <v>75</v>
      </c>
      <c r="D7" s="3">
        <f>(Táblázat157[[#Totals],[Kiadási előirányzat]]-D12)*8%</f>
        <v>6348736</v>
      </c>
      <c r="F7" s="1" t="s">
        <v>5</v>
      </c>
      <c r="G7" s="1" t="s">
        <v>80</v>
      </c>
      <c r="H7" s="5">
        <v>7800000</v>
      </c>
    </row>
    <row r="8" spans="2:8" x14ac:dyDescent="0.35">
      <c r="B8" t="s">
        <v>43</v>
      </c>
      <c r="C8" t="s">
        <v>70</v>
      </c>
      <c r="D8" s="3">
        <f>(Táblázat157[[#Totals],[Kiadási előirányzat]]-D12)*32%</f>
        <v>25394944</v>
      </c>
      <c r="F8" s="1" t="s">
        <v>5</v>
      </c>
      <c r="G8" s="1" t="s">
        <v>8</v>
      </c>
      <c r="H8" s="5">
        <f>550000*2*12</f>
        <v>13200000</v>
      </c>
    </row>
    <row r="9" spans="2:8" x14ac:dyDescent="0.35">
      <c r="B9" t="s">
        <v>43</v>
      </c>
      <c r="C9" t="s">
        <v>72</v>
      </c>
      <c r="D9" s="3">
        <f>(Táblázat157[[#Totals],[Kiadási előirányzat]]-D12)*5%</f>
        <v>3967960</v>
      </c>
      <c r="F9" s="1" t="s">
        <v>9</v>
      </c>
      <c r="G9" s="1" t="s">
        <v>13</v>
      </c>
      <c r="H9" s="5">
        <f>200000*7</f>
        <v>1400000</v>
      </c>
    </row>
    <row r="10" spans="2:8" x14ac:dyDescent="0.35">
      <c r="B10" t="s">
        <v>43</v>
      </c>
      <c r="C10" t="s">
        <v>73</v>
      </c>
      <c r="D10" s="3">
        <f>(Táblázat157[[#Totals],[Kiadási előirányzat]]-D12)*12%</f>
        <v>9523104</v>
      </c>
      <c r="F10" s="1" t="s">
        <v>11</v>
      </c>
      <c r="G10" s="1" t="s">
        <v>12</v>
      </c>
      <c r="H10" s="5">
        <f>250000*7</f>
        <v>1750000</v>
      </c>
    </row>
    <row r="11" spans="2:8" x14ac:dyDescent="0.35">
      <c r="B11" t="s">
        <v>43</v>
      </c>
      <c r="C11" t="s">
        <v>74</v>
      </c>
      <c r="D11" s="3">
        <f>(Táblázat157[[#Totals],[Kiadási előirányzat]]-D12)*26%</f>
        <v>20633392</v>
      </c>
      <c r="F11" s="6" t="s">
        <v>14</v>
      </c>
      <c r="G11" s="6" t="s">
        <v>15</v>
      </c>
      <c r="H11" s="7">
        <f>SUBTOTAL(109,H5:H10)</f>
        <v>61710000</v>
      </c>
    </row>
    <row r="12" spans="2:8" x14ac:dyDescent="0.35">
      <c r="B12" t="s">
        <v>43</v>
      </c>
      <c r="C12" t="s">
        <v>77</v>
      </c>
      <c r="D12" s="3">
        <f>2*90000*12</f>
        <v>2160000</v>
      </c>
      <c r="F12" s="1" t="s">
        <v>16</v>
      </c>
      <c r="G12" s="1" t="s">
        <v>17</v>
      </c>
      <c r="H12" s="5">
        <f>(H5+H6+H8)*13%</f>
        <v>6598800</v>
      </c>
    </row>
    <row r="13" spans="2:8" x14ac:dyDescent="0.35">
      <c r="D13" s="3"/>
      <c r="F13" s="1" t="s">
        <v>16</v>
      </c>
      <c r="G13" s="1" t="s">
        <v>18</v>
      </c>
      <c r="H13" s="5">
        <f>H9*28%</f>
        <v>392000.00000000006</v>
      </c>
    </row>
    <row r="14" spans="2:8" x14ac:dyDescent="0.35">
      <c r="D14" s="3"/>
      <c r="F14" s="6" t="s">
        <v>16</v>
      </c>
      <c r="G14" s="6" t="s">
        <v>19</v>
      </c>
      <c r="H14" s="7">
        <f>H12+H13</f>
        <v>6990800</v>
      </c>
    </row>
    <row r="15" spans="2:8" ht="31" x14ac:dyDescent="0.35">
      <c r="D15" s="3"/>
      <c r="F15" s="1" t="s">
        <v>10</v>
      </c>
      <c r="G15" s="1" t="s">
        <v>20</v>
      </c>
      <c r="H15" s="5">
        <v>1750000</v>
      </c>
    </row>
    <row r="16" spans="2:8" x14ac:dyDescent="0.35">
      <c r="D16" s="3"/>
      <c r="F16" s="1" t="s">
        <v>22</v>
      </c>
      <c r="G16" s="1" t="s">
        <v>21</v>
      </c>
      <c r="H16" s="5">
        <f>3*230000</f>
        <v>690000</v>
      </c>
    </row>
    <row r="17" spans="2:8" ht="62" x14ac:dyDescent="0.35">
      <c r="D17" s="3"/>
      <c r="F17" s="1" t="s">
        <v>10</v>
      </c>
      <c r="G17" s="1" t="s">
        <v>23</v>
      </c>
      <c r="H17" s="5">
        <f>180000*12</f>
        <v>2160000</v>
      </c>
    </row>
    <row r="18" spans="2:8" ht="31" x14ac:dyDescent="0.35">
      <c r="D18" s="3"/>
      <c r="F18" s="1" t="s">
        <v>10</v>
      </c>
      <c r="G18" s="1" t="s">
        <v>24</v>
      </c>
      <c r="H18" s="5">
        <f>100000*7</f>
        <v>700000</v>
      </c>
    </row>
    <row r="19" spans="2:8" x14ac:dyDescent="0.35">
      <c r="D19" s="3"/>
      <c r="F19" s="1" t="s">
        <v>27</v>
      </c>
      <c r="G19" s="1" t="s">
        <v>25</v>
      </c>
      <c r="H19" s="5">
        <f>6000*7*12+60000*12*1.27</f>
        <v>1418400</v>
      </c>
    </row>
    <row r="20" spans="2:8" ht="31" x14ac:dyDescent="0.35">
      <c r="D20" s="3"/>
      <c r="F20" s="1" t="s">
        <v>26</v>
      </c>
      <c r="G20" s="1" t="s">
        <v>28</v>
      </c>
      <c r="H20" s="5">
        <v>1500000</v>
      </c>
    </row>
    <row r="21" spans="2:8" ht="31" x14ac:dyDescent="0.35">
      <c r="D21" s="3"/>
      <c r="F21" s="1" t="s">
        <v>30</v>
      </c>
      <c r="G21" s="1" t="s">
        <v>29</v>
      </c>
      <c r="H21" s="5">
        <f>150000*12</f>
        <v>1800000</v>
      </c>
    </row>
    <row r="22" spans="2:8" ht="31" x14ac:dyDescent="0.35">
      <c r="D22" s="3"/>
      <c r="F22" s="1" t="s">
        <v>30</v>
      </c>
      <c r="G22" s="1" t="s">
        <v>31</v>
      </c>
      <c r="H22" s="5">
        <f>150000*12</f>
        <v>1800000</v>
      </c>
    </row>
    <row r="23" spans="2:8" x14ac:dyDescent="0.35">
      <c r="D23" s="3"/>
      <c r="F23" s="1" t="s">
        <v>32</v>
      </c>
      <c r="G23" s="1" t="s">
        <v>33</v>
      </c>
      <c r="H23" s="5">
        <v>500000</v>
      </c>
    </row>
    <row r="24" spans="2:8" x14ac:dyDescent="0.35">
      <c r="D24" s="3"/>
      <c r="F24" s="6" t="s">
        <v>34</v>
      </c>
      <c r="G24" s="6" t="s">
        <v>35</v>
      </c>
      <c r="H24" s="7">
        <f>SUM(H15:H23)</f>
        <v>12318400</v>
      </c>
    </row>
    <row r="25" spans="2:8" x14ac:dyDescent="0.35">
      <c r="D25" s="3"/>
      <c r="F25" s="1" t="s">
        <v>40</v>
      </c>
      <c r="G25" s="1" t="s">
        <v>46</v>
      </c>
      <c r="H25" s="5">
        <v>500000</v>
      </c>
    </row>
    <row r="26" spans="2:8" x14ac:dyDescent="0.35">
      <c r="B26" t="s">
        <v>3</v>
      </c>
      <c r="D26" s="4">
        <f>SUBTOTAL(109,Táblázat16[Bevételi előirányzat])</f>
        <v>81519200</v>
      </c>
      <c r="F26" s="6" t="s">
        <v>41</v>
      </c>
      <c r="G26" s="6" t="s">
        <v>42</v>
      </c>
      <c r="H26" s="7">
        <f>SUM(H25:H25)</f>
        <v>500000</v>
      </c>
    </row>
    <row r="27" spans="2:8" x14ac:dyDescent="0.35">
      <c r="F27" t="s">
        <v>3</v>
      </c>
      <c r="H27" s="4">
        <f>H11+H14+H26+H24</f>
        <v>81519200</v>
      </c>
    </row>
    <row r="29" spans="2:8" x14ac:dyDescent="0.35">
      <c r="H29" s="4"/>
    </row>
  </sheetData>
  <mergeCells count="1">
    <mergeCell ref="B2:H2"/>
  </mergeCells>
  <pageMargins left="0.7" right="0.7" top="0.75" bottom="0.75" header="0.3" footer="0.3"/>
  <tableParts count="2">
    <tablePart r:id="rId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C71C7-6F52-4017-A1F9-1BF9FF5D088E}">
  <dimension ref="B1:K9"/>
  <sheetViews>
    <sheetView showGridLines="0" workbookViewId="0">
      <selection activeCell="H12" sqref="H12"/>
    </sheetView>
  </sheetViews>
  <sheetFormatPr defaultColWidth="9" defaultRowHeight="15.5" x14ac:dyDescent="0.35"/>
  <cols>
    <col min="1" max="1" width="0.9140625" customWidth="1"/>
    <col min="10" max="10" width="0.9140625" customWidth="1"/>
  </cols>
  <sheetData>
    <row r="1" spans="2:11" ht="5.15" customHeight="1" x14ac:dyDescent="0.35"/>
    <row r="2" spans="2:11" ht="32" thickBot="1" x14ac:dyDescent="0.4">
      <c r="B2" s="8" t="s">
        <v>47</v>
      </c>
      <c r="C2" s="9" t="s">
        <v>48</v>
      </c>
      <c r="D2" s="10" t="s">
        <v>49</v>
      </c>
      <c r="E2" s="11" t="s">
        <v>50</v>
      </c>
      <c r="F2" s="8" t="s">
        <v>51</v>
      </c>
      <c r="G2" s="12" t="s">
        <v>52</v>
      </c>
      <c r="H2" s="12" t="s">
        <v>53</v>
      </c>
      <c r="I2" s="13" t="s">
        <v>54</v>
      </c>
    </row>
    <row r="3" spans="2:11" x14ac:dyDescent="0.35">
      <c r="B3" s="14">
        <v>13</v>
      </c>
      <c r="C3" s="15" t="s">
        <v>55</v>
      </c>
      <c r="D3" s="15" t="s">
        <v>56</v>
      </c>
      <c r="E3" s="16" t="s">
        <v>57</v>
      </c>
      <c r="F3" s="15" t="s">
        <v>58</v>
      </c>
      <c r="G3" s="17">
        <v>2550</v>
      </c>
      <c r="H3" s="18">
        <v>2589</v>
      </c>
      <c r="I3" s="19">
        <v>5139</v>
      </c>
      <c r="K3" s="25">
        <f>I3/$I$9</f>
        <v>0.32320754716981132</v>
      </c>
    </row>
    <row r="4" spans="2:11" x14ac:dyDescent="0.35">
      <c r="B4" s="14">
        <v>13</v>
      </c>
      <c r="C4" s="15" t="s">
        <v>59</v>
      </c>
      <c r="D4" s="15" t="s">
        <v>56</v>
      </c>
      <c r="E4" s="16" t="s">
        <v>60</v>
      </c>
      <c r="F4" s="15" t="s">
        <v>61</v>
      </c>
      <c r="G4" s="17">
        <v>1332</v>
      </c>
      <c r="H4" s="18">
        <v>1295</v>
      </c>
      <c r="I4" s="19">
        <v>2627</v>
      </c>
      <c r="K4" s="25">
        <f t="shared" ref="K4:K8" si="0">I4/$I$9</f>
        <v>0.16522012578616352</v>
      </c>
    </row>
    <row r="5" spans="2:11" x14ac:dyDescent="0.35">
      <c r="B5" s="14">
        <v>13</v>
      </c>
      <c r="C5" s="15" t="s">
        <v>62</v>
      </c>
      <c r="D5" s="15" t="s">
        <v>56</v>
      </c>
      <c r="E5" s="16" t="s">
        <v>63</v>
      </c>
      <c r="F5" s="15" t="s">
        <v>61</v>
      </c>
      <c r="G5" s="17">
        <v>380</v>
      </c>
      <c r="H5" s="18">
        <v>388</v>
      </c>
      <c r="I5" s="19">
        <v>768</v>
      </c>
      <c r="K5" s="25">
        <f t="shared" si="0"/>
        <v>4.8301886792452828E-2</v>
      </c>
    </row>
    <row r="6" spans="2:11" x14ac:dyDescent="0.35">
      <c r="B6" s="14">
        <v>13</v>
      </c>
      <c r="C6" s="15" t="s">
        <v>64</v>
      </c>
      <c r="D6" s="15" t="s">
        <v>56</v>
      </c>
      <c r="E6" s="16" t="s">
        <v>65</v>
      </c>
      <c r="F6" s="15" t="s">
        <v>61</v>
      </c>
      <c r="G6" s="17">
        <v>985</v>
      </c>
      <c r="H6" s="18">
        <v>956</v>
      </c>
      <c r="I6" s="19">
        <v>1941</v>
      </c>
      <c r="K6" s="25">
        <f t="shared" si="0"/>
        <v>0.12207547169811321</v>
      </c>
    </row>
    <row r="7" spans="2:11" x14ac:dyDescent="0.35">
      <c r="B7" s="14">
        <v>13</v>
      </c>
      <c r="C7" s="15" t="s">
        <v>66</v>
      </c>
      <c r="D7" s="15" t="s">
        <v>56</v>
      </c>
      <c r="E7" s="16" t="s">
        <v>67</v>
      </c>
      <c r="F7" s="15" t="s">
        <v>61</v>
      </c>
      <c r="G7" s="17">
        <v>2028</v>
      </c>
      <c r="H7" s="18">
        <v>2063</v>
      </c>
      <c r="I7" s="19">
        <v>4091</v>
      </c>
      <c r="K7" s="25">
        <f t="shared" si="0"/>
        <v>0.25729559748427672</v>
      </c>
    </row>
    <row r="8" spans="2:11" ht="16" thickBot="1" x14ac:dyDescent="0.4">
      <c r="B8" s="14">
        <v>13</v>
      </c>
      <c r="C8" s="15" t="s">
        <v>68</v>
      </c>
      <c r="D8" s="15" t="s">
        <v>56</v>
      </c>
      <c r="E8" s="16" t="s">
        <v>69</v>
      </c>
      <c r="F8" s="15" t="s">
        <v>61</v>
      </c>
      <c r="G8" s="17">
        <v>644</v>
      </c>
      <c r="H8" s="18">
        <v>690</v>
      </c>
      <c r="I8" s="19">
        <v>1334</v>
      </c>
      <c r="K8" s="25">
        <f t="shared" si="0"/>
        <v>8.3899371069182396E-2</v>
      </c>
    </row>
    <row r="9" spans="2:11" ht="16" thickTop="1" x14ac:dyDescent="0.35">
      <c r="B9" s="20" t="s">
        <v>3</v>
      </c>
      <c r="C9" s="20"/>
      <c r="D9" s="20"/>
      <c r="E9" s="21"/>
      <c r="F9" s="20"/>
      <c r="G9" s="23">
        <f t="shared" ref="G9:H9" si="1">SUM(G3:G8)</f>
        <v>7919</v>
      </c>
      <c r="H9" s="24">
        <f t="shared" si="1"/>
        <v>7981</v>
      </c>
      <c r="I9" s="22">
        <f>SUM(I3:I8)</f>
        <v>15900</v>
      </c>
      <c r="K9" s="26">
        <f>SUM(K3:K8)</f>
        <v>1</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2026</vt:lpstr>
      <vt:lpstr>2027</vt:lpstr>
      <vt:lpstr>Lakosságszám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Hivatal Polgármesteri</dc:creator>
  <cp:lastModifiedBy>Mezei Orsolya</cp:lastModifiedBy>
  <dcterms:created xsi:type="dcterms:W3CDTF">2025-04-02T06:16:44Z</dcterms:created>
  <dcterms:modified xsi:type="dcterms:W3CDTF">2025-05-12T10:27:30Z</dcterms:modified>
</cp:coreProperties>
</file>